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ighways\Subcommittee Working Docs\117th\STR\Funding Tables\"/>
    </mc:Choice>
  </mc:AlternateContent>
  <xr:revisionPtr revIDLastSave="0" documentId="13_ncr:1_{B7D419FD-BC23-48C1-B082-45982FD09465}" xr6:coauthVersionLast="45" xr6:coauthVersionMax="45" xr10:uidLastSave="{00000000-0000-0000-0000-000000000000}"/>
  <bookViews>
    <workbookView xWindow="-120" yWindow="-120" windowWidth="29040" windowHeight="15840" tabRatio="847" xr2:uid="{00000000-000D-0000-FFFF-FFFF00000000}"/>
  </bookViews>
  <sheets>
    <sheet name="Authorizations" sheetId="12" r:id="rId1"/>
  </sheets>
  <externalReferences>
    <externalReference r:id="rId2"/>
    <externalReference r:id="rId3"/>
  </externalReferences>
  <definedNames>
    <definedName name="\R" localSheetId="0">#REF!</definedName>
    <definedName name="\R">#REF!</definedName>
    <definedName name="_1_90" localSheetId="0">[1]FY03EX97!#REF!</definedName>
    <definedName name="_1_90">[1]FY03EX97!#REF!</definedName>
    <definedName name="_1999ADMIN" localSheetId="0">#REF!</definedName>
    <definedName name="_1999ADMIN">#REF!</definedName>
    <definedName name="_1999ALLOCATED" localSheetId="0">#REF!</definedName>
    <definedName name="_1999ALLOCATED">#REF!</definedName>
    <definedName name="_1999OBLIMIT" localSheetId="0">#REF!</definedName>
    <definedName name="_1999OBLIMIT">#REF!</definedName>
    <definedName name="_1999SUMMARY" localSheetId="0">#REF!</definedName>
    <definedName name="_1999SUMMARY">#REF!</definedName>
    <definedName name="_2000ADMIN" localSheetId="0">#REF!</definedName>
    <definedName name="_2000ADMIN">#REF!</definedName>
    <definedName name="_2000ALLOCATED" localSheetId="0">#REF!</definedName>
    <definedName name="_2000ALLOCATED">#REF!</definedName>
    <definedName name="_2000OBLIMIT" localSheetId="0">#REF!</definedName>
    <definedName name="_2000OBLIMIT">#REF!</definedName>
    <definedName name="_2000SUMMARY" localSheetId="0">#REF!</definedName>
    <definedName name="_2000SUMMARY">#REF!</definedName>
    <definedName name="_Order1" hidden="1">0</definedName>
    <definedName name="_Order2" hidden="1">0</definedName>
    <definedName name="BRIDGE_00">[2]Bridge!$A$274:$AP$278,[2]Bridge!$B$279:$AP$336</definedName>
    <definedName name="BRIDGE_01">[2]Bridge!$A$342:$AP$346,[2]Bridge!$B$347:$AP$404</definedName>
    <definedName name="BRIDGE_02">[2]Bridge!$A$410:$AP$414,[2]Bridge!$B$415:$AP$472</definedName>
    <definedName name="BRIDGE_03">[2]Bridge!$A$478:$AP$482,[2]Bridge!$B$483:$AP$540</definedName>
    <definedName name="BRIDGE_98">[2]Bridge!$A$138:$AP$142,[2]Bridge!$B$143:$AP$200</definedName>
    <definedName name="BRIDGE_99">[2]Bridge!$A$206:$AP$210,[2]Bridge!$B$211:$AP$268</definedName>
    <definedName name="BY_AGENCY" localSheetId="0">#REF!</definedName>
    <definedName name="BY_AGENCY">#REF!</definedName>
    <definedName name="BY_TITLE" localSheetId="0">#REF!</definedName>
    <definedName name="BY_TITLE">#REF!</definedName>
    <definedName name="cap_factors" localSheetId="0">#REF!</definedName>
    <definedName name="cap_factors">#REF!</definedName>
    <definedName name="data" localSheetId="0">#REF!</definedName>
    <definedName name="data">#REF!</definedName>
    <definedName name="factors_1998" localSheetId="0">#REF!</definedName>
    <definedName name="factors_1998">#REF!</definedName>
    <definedName name="factors_1999" localSheetId="0">#REF!</definedName>
    <definedName name="factors_1999">#REF!</definedName>
    <definedName name="factors_2000" localSheetId="0">#REF!</definedName>
    <definedName name="factors_2000">#REF!</definedName>
    <definedName name="factors_2001" localSheetId="0">#REF!</definedName>
    <definedName name="factors_2001">#REF!</definedName>
    <definedName name="factors_2002" localSheetId="0">#REF!</definedName>
    <definedName name="factors_2002">#REF!</definedName>
    <definedName name="factors_2003" localSheetId="0">#REF!</definedName>
    <definedName name="factors_2003">#REF!</definedName>
    <definedName name="factors_2004" localSheetId="0">#REF!</definedName>
    <definedName name="factors_2004">#REF!</definedName>
    <definedName name="factors_2005" localSheetId="0">#REF!</definedName>
    <definedName name="factors_2005">#REF!</definedName>
    <definedName name="factors_2006" localSheetId="0">#REF!</definedName>
    <definedName name="factors_2006">#REF!</definedName>
    <definedName name="factors_2007" localSheetId="0">#REF!</definedName>
    <definedName name="factors_2007">#REF!</definedName>
    <definedName name="factors_2008" localSheetId="0">#REF!</definedName>
    <definedName name="factors_2008">#REF!</definedName>
    <definedName name="factors_2009" localSheetId="0">#REF!</definedName>
    <definedName name="factors_2009">#REF!</definedName>
    <definedName name="GUAR_FUNDING" localSheetId="0">#REF!</definedName>
    <definedName name="GUAR_FUNDING">#REF!</definedName>
    <definedName name="IMNHS_00">'[2]IM-NHS'!$A$274:$BK$279,'[2]IM-NHS'!$B$280:$BK$336</definedName>
    <definedName name="IMNHS_01">'[2]IM-NHS'!$A$342:$BK$347,'[2]IM-NHS'!$B$348:$BK$404</definedName>
    <definedName name="IMNHS_02">'[2]IM-NHS'!$A$410:$BK$415,'[2]IM-NHS'!$B$416:$BK$472</definedName>
    <definedName name="IMNHS_03">'[2]IM-NHS'!$A$478:$BK$483,'[2]IM-NHS'!$B$484:$BK$540</definedName>
    <definedName name="IMNHS_98">'[2]IM-NHS'!$A$138:$BK$143,'[2]IM-NHS'!$B$144:$BK$200</definedName>
    <definedName name="IMNHS_99">'[2]IM-NHS'!$A$206:$BK$211,'[2]IM-NHS'!$B$212:$BK$268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_xlnm.Print_Area" localSheetId="0">Authorizations!$A$1:$Q$161</definedName>
    <definedName name="_xlnm.Print_Area">#REF!</definedName>
    <definedName name="Rslts_Pg1" localSheetId="0">#REF!</definedName>
    <definedName name="Rslts_Pg1">#REF!</definedName>
    <definedName name="Rslts_Pg2" localSheetId="0">#REF!</definedName>
    <definedName name="Rslts_Pg2">#REF!</definedName>
    <definedName name="Rslts_Pg3" localSheetId="0">#REF!</definedName>
    <definedName name="Rslts_Pg3">#REF!</definedName>
    <definedName name="Rslts_Pg4" localSheetId="0">#REF!</definedName>
    <definedName name="Rslts_Pg4">#REF!</definedName>
    <definedName name="STATES" localSheetId="0">#REF!</definedName>
    <definedName name="STATES">#REF!</definedName>
    <definedName name="STP_00">[2]STP!$A$274:$AN$278,[2]STP!$B$279:$AN$336</definedName>
    <definedName name="STP_01">[2]STP!$A$342:$AN$346,[2]STP!$B$347:$AN$404</definedName>
    <definedName name="STP_02">[2]STP!$A$410:$AN$414,[2]STP!$B$415:$AN$472</definedName>
    <definedName name="STP_03">[2]STP!$A$478:$AN$482,[2]STP!$B$483:$AN$540</definedName>
    <definedName name="STP_98">[2]STP!$A$138:$AN$142,[2]STP!$B$143:$AN$200</definedName>
    <definedName name="STP_99">[2]STP!$A$206:$AN$210,[2]STP!$B$211:$AN$268</definedName>
    <definedName name="SUMMARY" localSheetId="0">#REF!</definedName>
    <definedName name="SUMMARY">#REF!</definedName>
    <definedName name="SUMMARY2" localSheetId="0">#REF!</definedName>
    <definedName name="SUMMARY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9" i="12" l="1"/>
  <c r="K15" i="12" l="1"/>
  <c r="K13" i="12"/>
  <c r="K11" i="12" s="1"/>
  <c r="J15" i="12" l="1"/>
  <c r="J13" i="12"/>
  <c r="I15" i="12" l="1"/>
  <c r="I13" i="12"/>
  <c r="J11" i="12" l="1"/>
  <c r="I11" i="12"/>
  <c r="H15" i="12"/>
  <c r="H11" i="12" s="1"/>
  <c r="H13" i="12"/>
  <c r="M117" i="12" l="1"/>
  <c r="L117" i="12"/>
  <c r="M142" i="12"/>
  <c r="M141" i="12"/>
  <c r="M140" i="12"/>
  <c r="G139" i="12"/>
  <c r="K103" i="12" l="1"/>
  <c r="J103" i="12"/>
  <c r="I103" i="12"/>
  <c r="G103" i="12"/>
  <c r="H103" i="12"/>
  <c r="G11" i="12"/>
  <c r="L11" i="12" s="1"/>
  <c r="M116" i="12"/>
  <c r="L116" i="12"/>
  <c r="K112" i="12" l="1"/>
  <c r="J112" i="12"/>
  <c r="I112" i="12"/>
  <c r="H112" i="12"/>
  <c r="M111" i="12"/>
  <c r="L111" i="12"/>
  <c r="M112" i="12" l="1"/>
  <c r="L112" i="12"/>
  <c r="K70" i="12"/>
  <c r="J70" i="12"/>
  <c r="I70" i="12"/>
  <c r="H70" i="12"/>
  <c r="L70" i="12" l="1"/>
  <c r="M70" i="12"/>
  <c r="M24" i="12" l="1"/>
  <c r="L24" i="12"/>
  <c r="M94" i="12"/>
  <c r="L94" i="12"/>
  <c r="M93" i="12"/>
  <c r="L93" i="12"/>
  <c r="K91" i="12"/>
  <c r="J91" i="12"/>
  <c r="I91" i="12"/>
  <c r="H91" i="12"/>
  <c r="H89" i="12"/>
  <c r="H87" i="12"/>
  <c r="H88" i="12"/>
  <c r="K89" i="12"/>
  <c r="J89" i="12"/>
  <c r="I89" i="12"/>
  <c r="K88" i="12"/>
  <c r="J88" i="12"/>
  <c r="I88" i="12"/>
  <c r="K87" i="12"/>
  <c r="J87" i="12"/>
  <c r="I87" i="12"/>
  <c r="L84" i="12"/>
  <c r="M84" i="12" s="1"/>
  <c r="K98" i="12"/>
  <c r="J98" i="12"/>
  <c r="I98" i="12"/>
  <c r="H98" i="12"/>
  <c r="K81" i="12"/>
  <c r="J81" i="12"/>
  <c r="I81" i="12"/>
  <c r="H81" i="12"/>
  <c r="K77" i="12"/>
  <c r="J77" i="12"/>
  <c r="I77" i="12"/>
  <c r="H77" i="12"/>
  <c r="K76" i="12"/>
  <c r="J76" i="12"/>
  <c r="I76" i="12"/>
  <c r="H76" i="12"/>
  <c r="L87" i="12" l="1"/>
  <c r="L91" i="12"/>
  <c r="M89" i="12"/>
  <c r="M91" i="12"/>
  <c r="M88" i="12"/>
  <c r="M87" i="12"/>
  <c r="L89" i="12"/>
  <c r="L88" i="12"/>
  <c r="M72" i="12" l="1"/>
  <c r="L72" i="12"/>
  <c r="K14" i="12"/>
  <c r="J14" i="12"/>
  <c r="I14" i="12"/>
  <c r="H14" i="12"/>
  <c r="L101" i="12"/>
  <c r="M101" i="12"/>
  <c r="M16" i="12"/>
  <c r="L16" i="12"/>
  <c r="K139" i="12"/>
  <c r="J139" i="12"/>
  <c r="I139" i="12"/>
  <c r="M139" i="12" l="1"/>
  <c r="L139" i="12"/>
  <c r="L141" i="12" l="1"/>
  <c r="L142" i="12"/>
  <c r="L140" i="12"/>
  <c r="M95" i="12"/>
  <c r="L95" i="12"/>
  <c r="M92" i="12"/>
  <c r="L92" i="12"/>
  <c r="M90" i="12"/>
  <c r="L90" i="12"/>
  <c r="M85" i="12"/>
  <c r="L85" i="12"/>
  <c r="M83" i="12"/>
  <c r="L83" i="12"/>
  <c r="K63" i="12"/>
  <c r="K62" i="12" s="1"/>
  <c r="J63" i="12"/>
  <c r="J62" i="12" s="1"/>
  <c r="I63" i="12"/>
  <c r="I62" i="12" s="1"/>
  <c r="H63" i="12"/>
  <c r="H62" i="12" s="1"/>
  <c r="M82" i="12" l="1"/>
  <c r="L82" i="12"/>
  <c r="M57" i="12"/>
  <c r="L57" i="12"/>
  <c r="M56" i="12"/>
  <c r="L56" i="12"/>
  <c r="M55" i="12"/>
  <c r="L55" i="12"/>
  <c r="G134" i="12"/>
  <c r="M134" i="12" l="1"/>
  <c r="H144" i="12"/>
  <c r="I144" i="12"/>
  <c r="J144" i="12"/>
  <c r="K144" i="12"/>
  <c r="G144" i="12"/>
  <c r="M144" i="12" l="1"/>
  <c r="L134" i="12"/>
  <c r="G32" i="12" l="1"/>
  <c r="G132" i="12"/>
  <c r="G43" i="12"/>
  <c r="M12" i="12"/>
  <c r="M23" i="12"/>
  <c r="L23" i="12"/>
  <c r="H132" i="12" l="1"/>
  <c r="I132" i="12"/>
  <c r="J132" i="12"/>
  <c r="K132" i="12"/>
  <c r="M125" i="12" l="1"/>
  <c r="L125" i="12"/>
  <c r="M124" i="12"/>
  <c r="L124" i="12"/>
  <c r="H43" i="12"/>
  <c r="M100" i="12" l="1"/>
  <c r="L100" i="12"/>
  <c r="L126" i="12" l="1"/>
  <c r="M126" i="12"/>
  <c r="L127" i="12"/>
  <c r="M127" i="12"/>
  <c r="L77" i="12" l="1"/>
  <c r="M77" i="12"/>
  <c r="L12" i="12" l="1"/>
  <c r="L132" i="12" l="1"/>
  <c r="H27" i="12"/>
  <c r="I27" i="12"/>
  <c r="I30" i="12" s="1"/>
  <c r="J27" i="12"/>
  <c r="K27" i="12"/>
  <c r="G27" i="12"/>
  <c r="H32" i="12"/>
  <c r="I32" i="12"/>
  <c r="J32" i="12"/>
  <c r="K32" i="12"/>
  <c r="H30" i="12" l="1"/>
  <c r="H138" i="12"/>
  <c r="H143" i="12" s="1"/>
  <c r="H145" i="12" s="1"/>
  <c r="J138" i="12"/>
  <c r="J143" i="12" s="1"/>
  <c r="J145" i="12" s="1"/>
  <c r="I138" i="12"/>
  <c r="I143" i="12" s="1"/>
  <c r="I145" i="12" s="1"/>
  <c r="M32" i="12"/>
  <c r="L27" i="12"/>
  <c r="L32" i="12"/>
  <c r="M69" i="12"/>
  <c r="L69" i="12"/>
  <c r="L76" i="12" l="1"/>
  <c r="M76" i="12"/>
  <c r="M123" i="12" l="1"/>
  <c r="L123" i="12"/>
  <c r="K48" i="12"/>
  <c r="J48" i="12"/>
  <c r="J129" i="12" s="1"/>
  <c r="I48" i="12"/>
  <c r="I129" i="12" s="1"/>
  <c r="H48" i="12"/>
  <c r="H129" i="12" s="1"/>
  <c r="G48" i="12"/>
  <c r="L50" i="12"/>
  <c r="M50" i="12"/>
  <c r="L98" i="12"/>
  <c r="M132" i="12" l="1"/>
  <c r="M98" i="12"/>
  <c r="M96" i="12"/>
  <c r="M79" i="12"/>
  <c r="L79" i="12"/>
  <c r="M78" i="12"/>
  <c r="L78" i="12"/>
  <c r="M74" i="12"/>
  <c r="L74" i="12"/>
  <c r="M73" i="12"/>
  <c r="L73" i="12"/>
  <c r="J30" i="12" l="1"/>
  <c r="L81" i="12"/>
  <c r="M81" i="12"/>
  <c r="L96" i="12"/>
  <c r="M14" i="12" l="1"/>
  <c r="L14" i="12"/>
  <c r="L86" i="12" l="1"/>
  <c r="M86" i="12"/>
  <c r="L97" i="12"/>
  <c r="M97" i="12"/>
  <c r="L75" i="12"/>
  <c r="M80" i="12"/>
  <c r="L80" i="12"/>
  <c r="M75" i="12"/>
  <c r="M71" i="12"/>
  <c r="L71" i="12"/>
  <c r="M60" i="12"/>
  <c r="L60" i="12"/>
  <c r="M59" i="12"/>
  <c r="L59" i="12"/>
  <c r="M40" i="12"/>
  <c r="M37" i="12"/>
  <c r="L40" i="12"/>
  <c r="L37" i="12"/>
  <c r="M39" i="12"/>
  <c r="M38" i="12"/>
  <c r="L39" i="12"/>
  <c r="L38" i="12"/>
  <c r="M36" i="12"/>
  <c r="L36" i="12"/>
  <c r="M35" i="12"/>
  <c r="L35" i="12"/>
  <c r="M34" i="12"/>
  <c r="L34" i="12"/>
  <c r="M33" i="12"/>
  <c r="L33" i="12"/>
  <c r="M28" i="12"/>
  <c r="L28" i="12"/>
  <c r="M58" i="12"/>
  <c r="L58" i="12"/>
  <c r="G30" i="12" l="1"/>
  <c r="M27" i="12"/>
  <c r="M99" i="12"/>
  <c r="L99" i="12"/>
  <c r="L144" i="12" s="1"/>
  <c r="M68" i="12"/>
  <c r="L68" i="12"/>
  <c r="M22" i="12"/>
  <c r="L22" i="12"/>
  <c r="L25" i="12"/>
  <c r="M25" i="12"/>
  <c r="M21" i="12"/>
  <c r="L21" i="12"/>
  <c r="G63" i="12" l="1"/>
  <c r="G62" i="12" s="1"/>
  <c r="G129" i="12" l="1"/>
  <c r="L63" i="12"/>
  <c r="G131" i="12"/>
  <c r="G138" i="12"/>
  <c r="G143" i="12" s="1"/>
  <c r="G145" i="12" s="1"/>
  <c r="L62" i="12"/>
  <c r="I131" i="12"/>
  <c r="H131" i="12"/>
  <c r="J131" i="12"/>
  <c r="M63" i="12"/>
  <c r="M15" i="12" l="1"/>
  <c r="M17" i="12"/>
  <c r="M19" i="12"/>
  <c r="M64" i="12"/>
  <c r="M66" i="12"/>
  <c r="M49" i="12"/>
  <c r="M62" i="12"/>
  <c r="M44" i="12"/>
  <c r="M46" i="12"/>
  <c r="M13" i="12"/>
  <c r="M18" i="12"/>
  <c r="M20" i="12"/>
  <c r="M45" i="12"/>
  <c r="M51" i="12"/>
  <c r="M65" i="12"/>
  <c r="M67" i="12"/>
  <c r="L15" i="12"/>
  <c r="L17" i="12"/>
  <c r="L19" i="12"/>
  <c r="L44" i="12"/>
  <c r="L46" i="12"/>
  <c r="L49" i="12"/>
  <c r="L64" i="12"/>
  <c r="L66" i="12"/>
  <c r="L13" i="12"/>
  <c r="L18" i="12"/>
  <c r="L20" i="12"/>
  <c r="L45" i="12"/>
  <c r="L51" i="12"/>
  <c r="L65" i="12"/>
  <c r="L67" i="12"/>
  <c r="M48" i="12" l="1"/>
  <c r="L48" i="12"/>
  <c r="L54" i="12" l="1"/>
  <c r="M54" i="12"/>
  <c r="M53" i="12"/>
  <c r="L53" i="12"/>
  <c r="M52" i="12" l="1"/>
  <c r="L52" i="12"/>
  <c r="M42" i="12"/>
  <c r="J43" i="12"/>
  <c r="K43" i="12"/>
  <c r="I43" i="12"/>
  <c r="L42" i="12"/>
  <c r="M43" i="12" l="1"/>
  <c r="L43" i="12"/>
  <c r="M119" i="12" l="1"/>
  <c r="L119" i="12"/>
  <c r="L107" i="12"/>
  <c r="M107" i="12"/>
  <c r="L105" i="12"/>
  <c r="M105" i="12"/>
  <c r="M122" i="12"/>
  <c r="L122" i="12"/>
  <c r="L110" i="12"/>
  <c r="M110" i="12"/>
  <c r="L121" i="12"/>
  <c r="M121" i="12"/>
  <c r="M120" i="12"/>
  <c r="L120" i="12"/>
  <c r="M103" i="12"/>
  <c r="M118" i="12"/>
  <c r="L118" i="12"/>
  <c r="L106" i="12"/>
  <c r="M106" i="12"/>
  <c r="M114" i="12"/>
  <c r="L114" i="12"/>
  <c r="L108" i="12"/>
  <c r="M108" i="12"/>
  <c r="M113" i="12"/>
  <c r="L113" i="12"/>
  <c r="L103" i="12"/>
  <c r="L129" i="12" s="1"/>
  <c r="L104" i="12"/>
  <c r="M104" i="12"/>
  <c r="L115" i="12"/>
  <c r="M115" i="12"/>
  <c r="L109" i="12"/>
  <c r="M109" i="12"/>
  <c r="L138" i="12" l="1"/>
  <c r="L143" i="12" s="1"/>
  <c r="L145" i="12" s="1"/>
  <c r="M11" i="12" l="1"/>
  <c r="K30" i="12"/>
  <c r="L30" i="12" s="1"/>
  <c r="K129" i="12"/>
  <c r="M129" i="12" s="1"/>
  <c r="K131" i="12"/>
  <c r="L131" i="12" s="1"/>
  <c r="K138" i="12"/>
  <c r="K143" i="12" s="1"/>
  <c r="K145" i="12" l="1"/>
  <c r="M145" i="12" s="1"/>
  <c r="M143" i="12"/>
  <c r="M30" i="12"/>
  <c r="M131" i="12"/>
  <c r="M138" i="12"/>
</calcChain>
</file>

<file path=xl/sharedStrings.xml><?xml version="1.0" encoding="utf-8"?>
<sst xmlns="http://schemas.openxmlformats.org/spreadsheetml/2006/main" count="352" uniqueCount="239">
  <si>
    <t>U.S. DEPARTMENT OF TRANSPORTATION</t>
  </si>
  <si>
    <t>FEDERAL HIGHWAY ADMINISTRATION</t>
  </si>
  <si>
    <t>Total</t>
  </si>
  <si>
    <t>Average Annual</t>
  </si>
  <si>
    <t xml:space="preserve">Federal-aid Highway Program (Apportioned): </t>
  </si>
  <si>
    <t>FHWA Administration Expenses:</t>
  </si>
  <si>
    <t>Federal Lands &amp; Tribal Transportation:</t>
  </si>
  <si>
    <t>Other Programs:</t>
  </si>
  <si>
    <t>FY 2022</t>
  </si>
  <si>
    <t>FY 2023</t>
  </si>
  <si>
    <t>FY 2024</t>
  </si>
  <si>
    <t>FY 2025</t>
  </si>
  <si>
    <t xml:space="preserve">     National Park Service [non-add]</t>
  </si>
  <si>
    <t xml:space="preserve">     U.S. Fish and Wildlife [non-add]</t>
  </si>
  <si>
    <t xml:space="preserve">     U.S. Forest Service [non-add]</t>
  </si>
  <si>
    <t>Program</t>
  </si>
  <si>
    <t>TA</t>
  </si>
  <si>
    <t>HCFB-11</t>
  </si>
  <si>
    <t>HTF-HA</t>
  </si>
  <si>
    <t>GF</t>
  </si>
  <si>
    <t xml:space="preserve">     Other [non-add]</t>
  </si>
  <si>
    <t>States</t>
  </si>
  <si>
    <t>Tribes</t>
  </si>
  <si>
    <t>Puerto Rico</t>
  </si>
  <si>
    <t>Territories</t>
  </si>
  <si>
    <t>Federal Land Management Agencies</t>
  </si>
  <si>
    <t>1101(a)(1)</t>
  </si>
  <si>
    <t>1101(a)(2)</t>
  </si>
  <si>
    <t>1101(a)(3)</t>
  </si>
  <si>
    <t>1101(a)(4)(A)</t>
  </si>
  <si>
    <t>1101(a)(4)(D)</t>
  </si>
  <si>
    <t>1101(a)(4)(C)</t>
  </si>
  <si>
    <t>1101(a)(4)(B)(ii)(I)</t>
  </si>
  <si>
    <t>1101(a)(4)(B)(ii)(II)</t>
  </si>
  <si>
    <t>1101(a)(4)(B)(ii)(III)</t>
  </si>
  <si>
    <t>1101(a)(4)(B)(i)</t>
  </si>
  <si>
    <t>1101(a)(5)</t>
  </si>
  <si>
    <t>1101(a)(6)</t>
  </si>
  <si>
    <t>1101(a)(7)</t>
  </si>
  <si>
    <t>1101(a)(8)</t>
  </si>
  <si>
    <t>1101(a)(9)</t>
  </si>
  <si>
    <t>1104(a)(1)</t>
  </si>
  <si>
    <t>1104(a)(2)</t>
  </si>
  <si>
    <t>1102(a)</t>
  </si>
  <si>
    <t xml:space="preserve">     Administrative takedown [non-add]</t>
  </si>
  <si>
    <t xml:space="preserve">     Technical assistance takedown [non-add]</t>
  </si>
  <si>
    <t xml:space="preserve">     Administrative and technical assistance takedown [non-add]</t>
  </si>
  <si>
    <t>1503(a)(2)</t>
  </si>
  <si>
    <t>5001(a)(1)</t>
  </si>
  <si>
    <t>5001(a)(6)</t>
  </si>
  <si>
    <t>5001(a)(2)</t>
  </si>
  <si>
    <t>5001(a)(3)</t>
  </si>
  <si>
    <t>5001(a)(4)</t>
  </si>
  <si>
    <t>5001(a)(5)</t>
  </si>
  <si>
    <t>5001(b)(1)</t>
  </si>
  <si>
    <t>5001(b)(2)</t>
  </si>
  <si>
    <t>5001(b)(3)</t>
  </si>
  <si>
    <t>5001(b)(4)</t>
  </si>
  <si>
    <t>5001(b)(5)</t>
  </si>
  <si>
    <t>5001(b)(6)</t>
  </si>
  <si>
    <t>5105(a)</t>
  </si>
  <si>
    <t>HTF-HA = Highway Trust Fund-Highway Account</t>
  </si>
  <si>
    <t>GF = General Fund</t>
  </si>
  <si>
    <t>Transportation Research:</t>
  </si>
  <si>
    <t xml:space="preserve">          State Pilot Projects [non-add]</t>
  </si>
  <si>
    <t xml:space="preserve">          State Implementation Projects [non-add]</t>
  </si>
  <si>
    <t>Additional Amounts (Apportioned)</t>
  </si>
  <si>
    <t>Additional Amounts (Other)</t>
  </si>
  <si>
    <t>Disclaimer:  This technical assistance is provided in response to a Congressional request and is not intended to reflect the viewpoint or policies of any element of the Department of Transportation or the Administration. </t>
  </si>
  <si>
    <t>1203(a)(7)</t>
  </si>
  <si>
    <t>5308(h)</t>
  </si>
  <si>
    <t>1305(c)(2)</t>
  </si>
  <si>
    <t>FY 2026</t>
  </si>
  <si>
    <t>Highway Account of Highway Trust Fund</t>
  </si>
  <si>
    <t>General Fund</t>
  </si>
  <si>
    <t>FHWA Obligation Limitation</t>
  </si>
  <si>
    <t>Recap:</t>
  </si>
  <si>
    <t>Federal-aid Highway Program</t>
  </si>
  <si>
    <t>Contract Authority from the Highway Account of the Highway Trust Fund</t>
  </si>
  <si>
    <t>Exempt from Obligation Limitation</t>
  </si>
  <si>
    <t>Subject to Obligation Limitation</t>
  </si>
  <si>
    <t xml:space="preserve">     Total</t>
  </si>
  <si>
    <t>(From the Highway Account of the Highway Trust Fund Unless Otherwise Indicated)</t>
  </si>
  <si>
    <t>STA = subject to appropriation</t>
  </si>
  <si>
    <t>CA</t>
  </si>
  <si>
    <t>STA</t>
  </si>
  <si>
    <r>
      <t xml:space="preserve">Third-Party Data Planning Integration Pilot Program </t>
    </r>
    <r>
      <rPr>
        <b/>
        <sz val="10"/>
        <color rgb="FFFF0000"/>
        <rFont val="Arial"/>
        <family val="2"/>
      </rPr>
      <t>GF STA</t>
    </r>
  </si>
  <si>
    <r>
      <t xml:space="preserve">Third-Party Data Integration Pilot Program </t>
    </r>
    <r>
      <rPr>
        <b/>
        <sz val="10"/>
        <color rgb="FFFF0000"/>
        <rFont val="Arial"/>
        <family val="2"/>
      </rPr>
      <t>GF STA</t>
    </r>
  </si>
  <si>
    <r>
      <t xml:space="preserve">Surface Transportation Workforce Retraining Grant Program </t>
    </r>
    <r>
      <rPr>
        <b/>
        <sz val="10"/>
        <color rgb="FFFF0000"/>
        <rFont val="Arial"/>
        <family val="2"/>
      </rPr>
      <t>GF STA</t>
    </r>
  </si>
  <si>
    <r>
      <t xml:space="preserve">Transportation Equity Research Program </t>
    </r>
    <r>
      <rPr>
        <b/>
        <sz val="10"/>
        <color rgb="FFFF0000"/>
        <rFont val="Arial"/>
        <family val="2"/>
      </rPr>
      <t>GF STA</t>
    </r>
  </si>
  <si>
    <t>Budget Authority Subject to Appropriation from General Fund</t>
  </si>
  <si>
    <t>Congestion Mitigation &amp; Air Quality Improvement Program (23 USC 149)</t>
  </si>
  <si>
    <t>Metropolitan Planning (23 USC 134)</t>
  </si>
  <si>
    <t>Funding Source</t>
  </si>
  <si>
    <t>103(h)(1)(A)</t>
  </si>
  <si>
    <t>103(c)(1)</t>
  </si>
  <si>
    <t>103(c)(2)</t>
  </si>
  <si>
    <t>103(c)(3)</t>
  </si>
  <si>
    <t>103(c)(4)</t>
  </si>
  <si>
    <t>103(c)(5)</t>
  </si>
  <si>
    <t>103(h)(1)(B)</t>
  </si>
  <si>
    <t>103(h)(1)(C)</t>
  </si>
  <si>
    <t>103(h)(1)(D)</t>
  </si>
  <si>
    <t>Section (Division A)</t>
  </si>
  <si>
    <t>Section (Division B)</t>
  </si>
  <si>
    <t>National Highway Performance Program (23 USC 119) 1/</t>
  </si>
  <si>
    <t>Highway Safety Improvement Program (23 USC 148) 3/</t>
  </si>
  <si>
    <t>National Highway Freight Program (23 USC 167) 4/</t>
  </si>
  <si>
    <t>1/ Includes amount exempt from obligation limitation.</t>
  </si>
  <si>
    <t>102(a)(4)(B)(i) &amp; 103(b)(1)(A)</t>
  </si>
  <si>
    <t>102(a)(2)(A)(i)(I)</t>
  </si>
  <si>
    <t>102(a)(2)(A)(i)(II)</t>
  </si>
  <si>
    <t>102(a)(2)(B)(i)</t>
  </si>
  <si>
    <t>1101(a)(4)(B)(ii)(IV)</t>
  </si>
  <si>
    <t xml:space="preserve">     Corps of Engineers [non-add]</t>
  </si>
  <si>
    <t>1101(a)(4)(B)(ii)(V)</t>
  </si>
  <si>
    <t>1101(a)(4)(B)(ii)(VI)</t>
  </si>
  <si>
    <t xml:space="preserve">     Bureau of Land Management [non-add]</t>
  </si>
  <si>
    <t xml:space="preserve">     Bureau of Reclamation[non-add]</t>
  </si>
  <si>
    <t>1101(a)(4)(B)(ii)(VII)</t>
  </si>
  <si>
    <t>Tribal Transportation Program (23 USC 202)</t>
  </si>
  <si>
    <t>Federal Lands Transportation Program (23 USC 203)</t>
  </si>
  <si>
    <t>Federal Lands Access Program (23 USC 204)</t>
  </si>
  <si>
    <t xml:space="preserve">     Other/Independent Federal Agencies with Natural Resource and Land Management Responsibilities [non-add]</t>
  </si>
  <si>
    <t>Surface Transportation Program (23 USC 133) 2/</t>
  </si>
  <si>
    <t>Predisaster Mitigation Program (23 USC 124)</t>
  </si>
  <si>
    <t>Carbon Pollution Reduction Program (23 USC 171)</t>
  </si>
  <si>
    <t>Projects of National and Regional Significance (23 USC 117)</t>
  </si>
  <si>
    <t>Community Transportation Investment Grants (23 USC 173)</t>
  </si>
  <si>
    <t>Community Climate Innovation Grants (23 USC 172)</t>
  </si>
  <si>
    <t>National Scenic Byways Program (23 USC 162)</t>
  </si>
  <si>
    <t>1501(a)(1)</t>
  </si>
  <si>
    <t>Territorial and Puerto Rico Highway (23 USC 165)</t>
  </si>
  <si>
    <t>1101(a)(10)</t>
  </si>
  <si>
    <t>Rebuild Rural Bridge Program (§1307)</t>
  </si>
  <si>
    <t>1101(a)(11)</t>
  </si>
  <si>
    <t>Parking for Commercial Motor Vehicles (§1308)</t>
  </si>
  <si>
    <t>1101(a)(12)</t>
  </si>
  <si>
    <t>Active Connected Transportation Grant Program (§1309)</t>
  </si>
  <si>
    <t>1101(a)(16)</t>
  </si>
  <si>
    <t>Gridlock Reduction Grant Program (§1306)</t>
  </si>
  <si>
    <t>Wildlife Crossings Program (§1310)</t>
  </si>
  <si>
    <t>1101(a)(13)</t>
  </si>
  <si>
    <t>Reconnecting Neighborhoods Program (§1311)</t>
  </si>
  <si>
    <t>1101(a)(14)</t>
  </si>
  <si>
    <t>1101(a)(15)</t>
  </si>
  <si>
    <t>Metro Performance Program (§1305)</t>
  </si>
  <si>
    <t xml:space="preserve">     National Highway Performance Program [non-add]</t>
  </si>
  <si>
    <t xml:space="preserve">     Federal Lands Transportation Program [non-add]</t>
  </si>
  <si>
    <t>1102(b)(13)</t>
  </si>
  <si>
    <t>1102(b)(14)</t>
  </si>
  <si>
    <t>1102(b)(15)</t>
  </si>
  <si>
    <t xml:space="preserve">     Surface Transportation Program - Any Area [non-add]</t>
  </si>
  <si>
    <t>2/ Amount includes the Transportation Alternatives Program.</t>
  </si>
  <si>
    <t>Federal Lands and Tribal Major Projects (23 USC 208)</t>
  </si>
  <si>
    <t>[such sums as necessary]</t>
  </si>
  <si>
    <t>Railway Crossings Program (23 USC 130)</t>
  </si>
  <si>
    <t>1306(i)(1)</t>
  </si>
  <si>
    <t xml:space="preserve">     Investment in Colonias [non-add]</t>
  </si>
  <si>
    <t>1307(h)(1)</t>
  </si>
  <si>
    <t>1309(f)(1)(A)</t>
  </si>
  <si>
    <t>1309(f)(1)(B)</t>
  </si>
  <si>
    <t>1309(f)(2)</t>
  </si>
  <si>
    <t>1310(g)(1)</t>
  </si>
  <si>
    <t>1311(f)</t>
  </si>
  <si>
    <t xml:space="preserve">1311(e) </t>
  </si>
  <si>
    <t xml:space="preserve">7001(f) </t>
  </si>
  <si>
    <t xml:space="preserve">7001(g) </t>
  </si>
  <si>
    <t>Highway Research &amp; Development (23 USC 503(b))</t>
  </si>
  <si>
    <t>Technology &amp; Innovation Deployment (23 USC 503(c))</t>
  </si>
  <si>
    <t>Training and Education (23 USC 504)</t>
  </si>
  <si>
    <t>Intelligent Transportation Systems (23 USC 512-518)</t>
  </si>
  <si>
    <t>University Transportation Centers (49 USC 5505)</t>
  </si>
  <si>
    <t>Bureau of Transportation Statistics (49 USC Ch. 63)</t>
  </si>
  <si>
    <t xml:space="preserve">5109(b)  </t>
  </si>
  <si>
    <t>5111(h)(1)</t>
  </si>
  <si>
    <t>5111(h)(2)</t>
  </si>
  <si>
    <t xml:space="preserve">          Administrative takedown [non-add]</t>
  </si>
  <si>
    <t>5202(2)</t>
  </si>
  <si>
    <t>5306(i)</t>
  </si>
  <si>
    <t>5307(h)</t>
  </si>
  <si>
    <t>5401(6)</t>
  </si>
  <si>
    <t>1303(b)(5)</t>
  </si>
  <si>
    <t>Clean Corridors Program (23 USC 151) 5/</t>
  </si>
  <si>
    <t>Subtotal:  Federal-aid Highway Program (Apportioned) and Additional Amounts (Apportioned) 6/</t>
  </si>
  <si>
    <t>5301(7)</t>
  </si>
  <si>
    <t>6/ Includes safety-related programs takedown from HSIP and additional assistance grants takedown from the Clean Corridors Program.</t>
  </si>
  <si>
    <t>ESTIMATED FEDERAL-AID HIGHWAY PROGRAM AUTHORIZATIONS UNDER THE</t>
  </si>
  <si>
    <t>INVESTING IN A NEW VISION FOR THE ENVIRONMENT AND SURFACE TRANSPORTATION IN AMERICA (INVEST IN AMERICA) ACT, AS INTRODUCED</t>
  </si>
  <si>
    <t>5/ Amount excludes the $100,000,000 takedown for additional assistance grants.</t>
  </si>
  <si>
    <t xml:space="preserve">Disadvantaged Business Enterprises (23 USC 140(c)) </t>
  </si>
  <si>
    <t xml:space="preserve">     Tribal High Priority Projects (23 USC 202(f)) (set-aside) [non-add]</t>
  </si>
  <si>
    <t xml:space="preserve">     Puerto Rico Highway (23 USC 165(a)) [non-add]</t>
  </si>
  <si>
    <t xml:space="preserve">     Territorial Highway (23 USC 165(a)) [non-add]</t>
  </si>
  <si>
    <t xml:space="preserve">Nationally Significant Freight and Highway Projects (INFRA) </t>
  </si>
  <si>
    <t>Construction of Ferry Boats (23 USC 147)</t>
  </si>
  <si>
    <t xml:space="preserve">     Assistance to Small Projects (23 USC 605(f)(1)) (set-aside) [non-add]</t>
  </si>
  <si>
    <t xml:space="preserve">     Administrative takedown (23 USC 608(a)(5)) [non-add]</t>
  </si>
  <si>
    <t xml:space="preserve">     Bridge Investments (23 USC 117(k)) (set-aside) [non-add]</t>
  </si>
  <si>
    <t xml:space="preserve">     Administrative takedown (23 USC 117(n)) [non-add]</t>
  </si>
  <si>
    <t xml:space="preserve">     Technical assistance takedown (23 USC 117(o)) [non-add]</t>
  </si>
  <si>
    <t xml:space="preserve">     Rural Areas (23 USC 173(e)(1)(A)) (set-aside) [non-add]</t>
  </si>
  <si>
    <t xml:space="preserve">     Administrative takedown (23 USC 173(j)) [non-add]</t>
  </si>
  <si>
    <t xml:space="preserve">     Technical assistance takedown (23 USC 173(i)) [non-add]</t>
  </si>
  <si>
    <t xml:space="preserve">     Technical assistance takedown (23 USC 172(i)(2)) [non-add]</t>
  </si>
  <si>
    <t xml:space="preserve">     National Cooperative Multimodal Freight Transportation Research Program (49 USC 70205) [non-add]</t>
  </si>
  <si>
    <t xml:space="preserve">     State Surface Transportation System Funding Pilots (FAST Act §6020) [non-add]</t>
  </si>
  <si>
    <t>5101(a)(2)(D)</t>
  </si>
  <si>
    <t xml:space="preserve">     Mobility Through Advanced Technologies (23 USC 503(c)(4)) [non-add]</t>
  </si>
  <si>
    <t xml:space="preserve">     Materials to Reduce Greenhouse Gas Emissions (23 USC 503(d)) [non-add]</t>
  </si>
  <si>
    <t xml:space="preserve">     National Highly Automated Vehicle and Mobility Innovation Clearinghouse (49 USC 5507) [non-add]</t>
  </si>
  <si>
    <t xml:space="preserve">     Accelerated Implementation and Deployment of Pavement Technologies (23 USC 503(c)(3)(C)) [non-add]</t>
  </si>
  <si>
    <t xml:space="preserve">     Advanced Transportation Technologies Deployment (23 USC 503(c)(4)(I) [non-add]</t>
  </si>
  <si>
    <t>[To be supplied]</t>
  </si>
  <si>
    <t>3/ Amount includes the Safe Streets Program, but excludes the takedown for safety-related programs.</t>
  </si>
  <si>
    <t>Safety-Related Activities (MAP-21 §1519) (allocated set-aside)</t>
  </si>
  <si>
    <t>Additional Assistance Grants (23 USC 151(f)(9)) (allocated set-aside)</t>
  </si>
  <si>
    <t xml:space="preserve">4/ FY 2022 represents net amount available after a portion is applied to the Metropolitan Planning Program.  </t>
  </si>
  <si>
    <t xml:space="preserve">     Transportation Alternatives Program (23 USC 133(h)) (set-aside) [non-add]</t>
  </si>
  <si>
    <t xml:space="preserve">     Safe Streets Program (23 USC 148(m)) (set-aside) [non-add]</t>
  </si>
  <si>
    <t xml:space="preserve">     Active Transportation Networks (set-aside) [non-add]</t>
  </si>
  <si>
    <t xml:space="preserve">     Active Transportation Connectors (set-aside) [non-add]</t>
  </si>
  <si>
    <t xml:space="preserve">     Planning Grants (set-aside) [non-add]</t>
  </si>
  <si>
    <t xml:space="preserve">     Rural Projects (set-aside) [non-add]</t>
  </si>
  <si>
    <t xml:space="preserve">     Freight (set-aside) [non-add]</t>
  </si>
  <si>
    <t xml:space="preserve">     Metropolitan Planning Research Pilot Program [non-add]</t>
  </si>
  <si>
    <t>General Administration/ARC/National Safe Routes to School Clearinghouse 7/</t>
  </si>
  <si>
    <t xml:space="preserve">7/ Requirement to maintain national safe routes to school clearinghouse is in 23 USC 211(g)(2), as added by §1215. </t>
  </si>
  <si>
    <t>On-the-Job Training (23 USC 140(b)(3))</t>
  </si>
  <si>
    <t>Highway Use Tax Evasion Projects (23 USC 143(b))</t>
  </si>
  <si>
    <t>Transportation Infrastructure Finance and Innovation Act (TIFIA) (23 USC Ch. 6)</t>
  </si>
  <si>
    <r>
      <t>Nationally Significant Federal Lands and Tribal Projects (FAST Act §1123)</t>
    </r>
    <r>
      <rPr>
        <b/>
        <sz val="10"/>
        <color rgb="FFFF0000"/>
        <rFont val="Arial"/>
        <family val="2"/>
      </rPr>
      <t xml:space="preserve"> GF STA</t>
    </r>
  </si>
  <si>
    <r>
      <t xml:space="preserve">Appalachian Regional Development Program (40 USC 14703) </t>
    </r>
    <r>
      <rPr>
        <b/>
        <sz val="10"/>
        <color rgb="FFFF0000"/>
        <rFont val="Arial"/>
        <family val="2"/>
      </rPr>
      <t>GF STA</t>
    </r>
  </si>
  <si>
    <r>
      <t xml:space="preserve">Hazard Mitigation Pilot Program (23 USC 125(h)) </t>
    </r>
    <r>
      <rPr>
        <b/>
        <sz val="10"/>
        <color rgb="FFFF0000"/>
        <rFont val="Arial"/>
        <family val="2"/>
      </rPr>
      <t>GF STA</t>
    </r>
  </si>
  <si>
    <t xml:space="preserve">     National Surface Transportation System Funding Pilot (§5402) [non-add]</t>
  </si>
  <si>
    <t xml:space="preserve">     Performance Management Data Support Program (23 USC 503(b)(10)(C)) [non-add]</t>
  </si>
  <si>
    <t xml:space="preserve">     Unsolicited Research Initiative (49 USC 5506(f)) [non-add]</t>
  </si>
  <si>
    <t xml:space="preserve">     Urbanized Areas (75,000-200,000) (23 USC 173(e)((1)(B)) (set-aside) [non-add] 8/</t>
  </si>
  <si>
    <t>8/ T&amp;I Committee revised to reflect changes in the Manager's Amendment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</si>
</sst>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&quot;[&quot;#,##0&quot;]&quot;"/>
    <numFmt numFmtId="168" formatCode="#,##0\ [$€-1];[Red]\-#,##0\ [$€-1]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6"/>
      <name val="P-AVGARD"/>
    </font>
    <font>
      <b/>
      <u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i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24"/>
      </top>
      <bottom/>
      <diagonal/>
    </border>
  </borders>
  <cellStyleXfs count="115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ont="0" applyFill="0" applyBorder="0" applyAlignment="0" applyProtection="0">
      <alignment vertical="top"/>
    </xf>
    <xf numFmtId="3" fontId="10" fillId="0" borderId="0" applyFont="0" applyFill="0" applyBorder="0" applyAlignment="0" applyProtection="0">
      <alignment vertical="top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ont="0" applyFill="0" applyBorder="0" applyAlignment="0" applyProtection="0">
      <alignment vertical="top"/>
    </xf>
    <xf numFmtId="5" fontId="10" fillId="0" borderId="0" applyFont="0" applyFill="0" applyBorder="0" applyAlignment="0" applyProtection="0">
      <alignment vertical="top"/>
    </xf>
    <xf numFmtId="0" fontId="10" fillId="0" borderId="0" applyFont="0" applyFill="0" applyBorder="0" applyAlignment="0" applyProtection="0">
      <alignment vertical="top"/>
    </xf>
    <xf numFmtId="0" fontId="10" fillId="0" borderId="0" applyFont="0" applyFill="0" applyBorder="0" applyAlignment="0" applyProtection="0">
      <alignment vertical="top"/>
    </xf>
    <xf numFmtId="2" fontId="10" fillId="0" borderId="0" applyFont="0" applyFill="0" applyBorder="0" applyAlignment="0" applyProtection="0">
      <alignment vertical="top"/>
    </xf>
    <xf numFmtId="2" fontId="10" fillId="0" borderId="0" applyFon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1" applyNumberFormat="0" applyFont="0" applyFill="0" applyAlignment="0" applyProtection="0">
      <alignment vertical="top"/>
    </xf>
    <xf numFmtId="0" fontId="10" fillId="0" borderId="1" applyNumberFormat="0" applyFont="0" applyFill="0" applyAlignment="0" applyProtection="0">
      <alignment vertical="top"/>
    </xf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9" fillId="0" borderId="0" xfId="33" applyFont="1" applyFill="1"/>
    <xf numFmtId="0" fontId="0" fillId="0" borderId="0" xfId="0" applyFill="1"/>
    <xf numFmtId="0" fontId="9" fillId="0" borderId="0" xfId="33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3" fontId="0" fillId="0" borderId="0" xfId="0" applyNumberFormat="1" applyFill="1"/>
    <xf numFmtId="0" fontId="10" fillId="0" borderId="0" xfId="0" applyFont="1" applyFill="1"/>
    <xf numFmtId="3" fontId="15" fillId="0" borderId="0" xfId="0" applyNumberFormat="1" applyFont="1" applyFill="1"/>
    <xf numFmtId="0" fontId="11" fillId="0" borderId="0" xfId="0" applyFont="1" applyFill="1"/>
    <xf numFmtId="3" fontId="10" fillId="0" borderId="0" xfId="0" applyNumberFormat="1" applyFont="1" applyFill="1"/>
    <xf numFmtId="3" fontId="10" fillId="0" borderId="0" xfId="21" applyNumberFormat="1" applyFill="1"/>
    <xf numFmtId="3" fontId="9" fillId="0" borderId="0" xfId="0" applyNumberFormat="1" applyFont="1" applyFill="1" applyBorder="1"/>
    <xf numFmtId="3" fontId="9" fillId="0" borderId="0" xfId="0" applyNumberFormat="1" applyFont="1" applyFill="1"/>
    <xf numFmtId="0" fontId="15" fillId="0" borderId="0" xfId="16" applyFont="1" applyFill="1"/>
    <xf numFmtId="0" fontId="10" fillId="0" borderId="0" xfId="16" applyFill="1"/>
    <xf numFmtId="0" fontId="10" fillId="0" borderId="0" xfId="16" applyFont="1" applyFill="1"/>
    <xf numFmtId="0" fontId="9" fillId="0" borderId="0" xfId="16" applyFont="1" applyFill="1"/>
    <xf numFmtId="0" fontId="16" fillId="0" borderId="0" xfId="108" applyFont="1" applyFill="1" applyAlignment="1">
      <alignment vertical="top"/>
    </xf>
    <xf numFmtId="0" fontId="9" fillId="0" borderId="0" xfId="16" applyFont="1" applyFill="1" applyBorder="1"/>
    <xf numFmtId="165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166" fontId="0" fillId="0" borderId="0" xfId="0" applyNumberFormat="1" applyFill="1"/>
    <xf numFmtId="0" fontId="9" fillId="0" borderId="0" xfId="0" applyFont="1" applyFill="1" applyAlignment="1">
      <alignment horizontal="right"/>
    </xf>
    <xf numFmtId="3" fontId="17" fillId="0" borderId="0" xfId="0" applyNumberFormat="1" applyFont="1" applyFill="1"/>
    <xf numFmtId="14" fontId="9" fillId="0" borderId="0" xfId="0" applyNumberFormat="1" applyFont="1" applyFill="1"/>
    <xf numFmtId="167" fontId="11" fillId="0" borderId="0" xfId="0" applyNumberFormat="1" applyFont="1" applyFill="1" applyProtection="1">
      <protection locked="0"/>
    </xf>
    <xf numFmtId="0" fontId="11" fillId="0" borderId="0" xfId="0" quotePrefix="1" applyFont="1" applyFill="1"/>
    <xf numFmtId="167" fontId="10" fillId="0" borderId="0" xfId="0" applyNumberFormat="1" applyFont="1" applyFill="1" applyProtection="1">
      <protection locked="0"/>
    </xf>
    <xf numFmtId="3" fontId="15" fillId="0" borderId="0" xfId="16" applyNumberFormat="1" applyFont="1" applyFill="1" applyBorder="1"/>
    <xf numFmtId="0" fontId="0" fillId="0" borderId="0" xfId="0" applyFill="1" applyBorder="1" applyAlignment="1">
      <alignment horizontal="right"/>
    </xf>
    <xf numFmtId="0" fontId="10" fillId="0" borderId="0" xfId="0" applyFont="1" applyFill="1" applyBorder="1"/>
    <xf numFmtId="0" fontId="10" fillId="0" borderId="0" xfId="16" applyFont="1" applyFill="1" applyBorder="1"/>
    <xf numFmtId="164" fontId="11" fillId="0" borderId="0" xfId="0" applyNumberFormat="1" applyFont="1" applyFill="1"/>
    <xf numFmtId="164" fontId="9" fillId="0" borderId="0" xfId="0" applyNumberFormat="1" applyFont="1" applyFill="1"/>
    <xf numFmtId="3" fontId="11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centerContinuous"/>
    </xf>
    <xf numFmtId="0" fontId="11" fillId="0" borderId="0" xfId="0" applyFont="1" applyFill="1" applyAlignment="1" applyProtection="1">
      <alignment horizontal="right"/>
    </xf>
    <xf numFmtId="0" fontId="19" fillId="0" borderId="0" xfId="0" applyFont="1"/>
    <xf numFmtId="0" fontId="16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 indent="2"/>
    </xf>
    <xf numFmtId="164" fontId="10" fillId="0" borderId="0" xfId="0" applyNumberFormat="1" applyFont="1" applyFill="1"/>
    <xf numFmtId="3" fontId="10" fillId="0" borderId="0" xfId="0" applyNumberFormat="1" applyFont="1" applyFill="1" applyBorder="1"/>
    <xf numFmtId="0" fontId="19" fillId="0" borderId="0" xfId="0" applyFont="1" applyFill="1"/>
    <xf numFmtId="0" fontId="16" fillId="0" borderId="0" xfId="0" applyFont="1" applyAlignment="1"/>
    <xf numFmtId="0" fontId="11" fillId="0" borderId="0" xfId="16" quotePrefix="1" applyFont="1" applyFill="1" applyBorder="1" applyAlignment="1"/>
    <xf numFmtId="0" fontId="16" fillId="0" borderId="0" xfId="0" applyFont="1" applyFill="1" applyAlignment="1"/>
    <xf numFmtId="0" fontId="11" fillId="0" borderId="0" xfId="0" applyFont="1" applyFill="1" applyAlignment="1">
      <alignment horizontal="left"/>
    </xf>
    <xf numFmtId="0" fontId="19" fillId="0" borderId="0" xfId="0" applyFont="1" applyAlignment="1">
      <alignment horizontal="left" indent="2"/>
    </xf>
    <xf numFmtId="3" fontId="10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20" fillId="0" borderId="0" xfId="0" applyFont="1" applyFill="1"/>
    <xf numFmtId="168" fontId="11" fillId="0" borderId="0" xfId="0" applyNumberFormat="1" applyFont="1" applyFill="1" applyAlignment="1">
      <alignment horizontal="left"/>
    </xf>
    <xf numFmtId="167" fontId="11" fillId="0" borderId="0" xfId="0" applyNumberFormat="1" applyFont="1" applyFill="1" applyAlignment="1" applyProtection="1">
      <alignment horizontal="center"/>
      <protection locked="0"/>
    </xf>
  </cellXfs>
  <cellStyles count="115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4" xfId="109" xr:uid="{00000000-0005-0000-0000-000003000000}"/>
    <cellStyle name="Comma0" xfId="4" xr:uid="{00000000-0005-0000-0000-000004000000}"/>
    <cellStyle name="Comma0 2" xfId="5" xr:uid="{00000000-0005-0000-0000-000005000000}"/>
    <cellStyle name="Currency 2" xfId="6" xr:uid="{00000000-0005-0000-0000-000006000000}"/>
    <cellStyle name="Currency 3" xfId="7" xr:uid="{00000000-0005-0000-0000-000007000000}"/>
    <cellStyle name="Currency0" xfId="8" xr:uid="{00000000-0005-0000-0000-000008000000}"/>
    <cellStyle name="Currency0 2" xfId="9" xr:uid="{00000000-0005-0000-0000-000009000000}"/>
    <cellStyle name="Date" xfId="10" xr:uid="{00000000-0005-0000-0000-00000A000000}"/>
    <cellStyle name="Date 2" xfId="11" xr:uid="{00000000-0005-0000-0000-00000B000000}"/>
    <cellStyle name="Fixed" xfId="12" xr:uid="{00000000-0005-0000-0000-00000C000000}"/>
    <cellStyle name="Fixed 2" xfId="13" xr:uid="{00000000-0005-0000-0000-00000D000000}"/>
    <cellStyle name="Heading 1 2" xfId="14" xr:uid="{00000000-0005-0000-0000-00000E000000}"/>
    <cellStyle name="Heading 2 2" xfId="15" xr:uid="{00000000-0005-0000-0000-00000F000000}"/>
    <cellStyle name="Normal" xfId="0" builtinId="0"/>
    <cellStyle name="Normal 2" xfId="16" xr:uid="{00000000-0005-0000-0000-000011000000}"/>
    <cellStyle name="Normal 2 2" xfId="17" xr:uid="{00000000-0005-0000-0000-000012000000}"/>
    <cellStyle name="Normal 2 2 2" xfId="18" xr:uid="{00000000-0005-0000-0000-000013000000}"/>
    <cellStyle name="Normal 2 2 2 2" xfId="19" xr:uid="{00000000-0005-0000-0000-000014000000}"/>
    <cellStyle name="Normal 2 2 2 2 2" xfId="36" xr:uid="{00000000-0005-0000-0000-000015000000}"/>
    <cellStyle name="Normal 2 2 2 2 2 2" xfId="51" xr:uid="{00000000-0005-0000-0000-000016000000}"/>
    <cellStyle name="Normal 2 2 2 2 2 2 2" xfId="92" xr:uid="{00000000-0005-0000-0000-000017000000}"/>
    <cellStyle name="Normal 2 2 2 2 2 3" xfId="78" xr:uid="{00000000-0005-0000-0000-000018000000}"/>
    <cellStyle name="Normal 2 2 2 2 2 4" xfId="111" xr:uid="{00000000-0005-0000-0000-000019000000}"/>
    <cellStyle name="Normal 2 2 2 2 2 4 2" xfId="112" xr:uid="{00000000-0005-0000-0000-00001A000000}"/>
    <cellStyle name="Normal 2 2 2 2 2 4 3" xfId="114" xr:uid="{00000000-0005-0000-0000-00001B000000}"/>
    <cellStyle name="Normal 2 2 2 2 3" xfId="52" xr:uid="{00000000-0005-0000-0000-00001C000000}"/>
    <cellStyle name="Normal 2 2 2 2 3 2" xfId="93" xr:uid="{00000000-0005-0000-0000-00001D000000}"/>
    <cellStyle name="Normal 2 2 2 2 4" xfId="46" xr:uid="{00000000-0005-0000-0000-00001E000000}"/>
    <cellStyle name="Normal 2 2 2 2 4 2" xfId="87" xr:uid="{00000000-0005-0000-0000-00001F000000}"/>
    <cellStyle name="Normal 2 2 2 2 5" xfId="70" xr:uid="{00000000-0005-0000-0000-000020000000}"/>
    <cellStyle name="Normal 2 2 2 3" xfId="40" xr:uid="{00000000-0005-0000-0000-000021000000}"/>
    <cellStyle name="Normal 2 2 2 3 2" xfId="53" xr:uid="{00000000-0005-0000-0000-000022000000}"/>
    <cellStyle name="Normal 2 2 2 3 2 2" xfId="94" xr:uid="{00000000-0005-0000-0000-000023000000}"/>
    <cellStyle name="Normal 2 2 2 3 3" xfId="81" xr:uid="{00000000-0005-0000-0000-000024000000}"/>
    <cellStyle name="Normal 2 2 2 4" xfId="54" xr:uid="{00000000-0005-0000-0000-000025000000}"/>
    <cellStyle name="Normal 2 2 2 4 2" xfId="95" xr:uid="{00000000-0005-0000-0000-000026000000}"/>
    <cellStyle name="Normal 2 2 2 5" xfId="45" xr:uid="{00000000-0005-0000-0000-000027000000}"/>
    <cellStyle name="Normal 2 2 2 5 2" xfId="86" xr:uid="{00000000-0005-0000-0000-000028000000}"/>
    <cellStyle name="Normal 2 2 2 6" xfId="69" xr:uid="{00000000-0005-0000-0000-000029000000}"/>
    <cellStyle name="Normal 2 2 3" xfId="20" xr:uid="{00000000-0005-0000-0000-00002A000000}"/>
    <cellStyle name="Normal 2 2 3 2" xfId="37" xr:uid="{00000000-0005-0000-0000-00002B000000}"/>
    <cellStyle name="Normal 2 2 3 2 2" xfId="55" xr:uid="{00000000-0005-0000-0000-00002C000000}"/>
    <cellStyle name="Normal 2 2 3 2 2 2" xfId="96" xr:uid="{00000000-0005-0000-0000-00002D000000}"/>
    <cellStyle name="Normal 2 2 3 2 3" xfId="79" xr:uid="{00000000-0005-0000-0000-00002E000000}"/>
    <cellStyle name="Normal 2 2 3 3" xfId="56" xr:uid="{00000000-0005-0000-0000-00002F000000}"/>
    <cellStyle name="Normal 2 2 3 3 2" xfId="97" xr:uid="{00000000-0005-0000-0000-000030000000}"/>
    <cellStyle name="Normal 2 2 3 4" xfId="47" xr:uid="{00000000-0005-0000-0000-000031000000}"/>
    <cellStyle name="Normal 2 2 3 4 2" xfId="88" xr:uid="{00000000-0005-0000-0000-000032000000}"/>
    <cellStyle name="Normal 2 2 3 5" xfId="71" xr:uid="{00000000-0005-0000-0000-000033000000}"/>
    <cellStyle name="Normal 2 2 4" xfId="34" xr:uid="{00000000-0005-0000-0000-000034000000}"/>
    <cellStyle name="Normal 2 2 4 2" xfId="57" xr:uid="{00000000-0005-0000-0000-000035000000}"/>
    <cellStyle name="Normal 2 2 4 2 2" xfId="98" xr:uid="{00000000-0005-0000-0000-000036000000}"/>
    <cellStyle name="Normal 2 2 4 3" xfId="76" xr:uid="{00000000-0005-0000-0000-000037000000}"/>
    <cellStyle name="Normal 2 2 5" xfId="58" xr:uid="{00000000-0005-0000-0000-000038000000}"/>
    <cellStyle name="Normal 2 2 5 2" xfId="99" xr:uid="{00000000-0005-0000-0000-000039000000}"/>
    <cellStyle name="Normal 2 2 6" xfId="43" xr:uid="{00000000-0005-0000-0000-00003A000000}"/>
    <cellStyle name="Normal 2 2 6 2" xfId="84" xr:uid="{00000000-0005-0000-0000-00003B000000}"/>
    <cellStyle name="Normal 2 2 7" xfId="68" xr:uid="{00000000-0005-0000-0000-00003C000000}"/>
    <cellStyle name="Normal 2 3" xfId="21" xr:uid="{00000000-0005-0000-0000-00003D000000}"/>
    <cellStyle name="Normal 3" xfId="22" xr:uid="{00000000-0005-0000-0000-00003E000000}"/>
    <cellStyle name="Normal 4" xfId="23" xr:uid="{00000000-0005-0000-0000-00003F000000}"/>
    <cellStyle name="Normal 5" xfId="24" xr:uid="{00000000-0005-0000-0000-000040000000}"/>
    <cellStyle name="Normal 6" xfId="25" xr:uid="{00000000-0005-0000-0000-000041000000}"/>
    <cellStyle name="Normal 6 2" xfId="26" xr:uid="{00000000-0005-0000-0000-000042000000}"/>
    <cellStyle name="Normal 6 2 2" xfId="27" xr:uid="{00000000-0005-0000-0000-000043000000}"/>
    <cellStyle name="Normal 6 2 2 2" xfId="42" xr:uid="{00000000-0005-0000-0000-000044000000}"/>
    <cellStyle name="Normal 6 2 2 2 2" xfId="59" xr:uid="{00000000-0005-0000-0000-000045000000}"/>
    <cellStyle name="Normal 6 2 2 2 2 2" xfId="100" xr:uid="{00000000-0005-0000-0000-000046000000}"/>
    <cellStyle name="Normal 6 2 2 2 3" xfId="83" xr:uid="{00000000-0005-0000-0000-000047000000}"/>
    <cellStyle name="Normal 6 2 2 3" xfId="60" xr:uid="{00000000-0005-0000-0000-000048000000}"/>
    <cellStyle name="Normal 6 2 2 3 2" xfId="101" xr:uid="{00000000-0005-0000-0000-000049000000}"/>
    <cellStyle name="Normal 6 2 2 4" xfId="49" xr:uid="{00000000-0005-0000-0000-00004A000000}"/>
    <cellStyle name="Normal 6 2 2 4 2" xfId="90" xr:uid="{00000000-0005-0000-0000-00004B000000}"/>
    <cellStyle name="Normal 6 2 2 5" xfId="74" xr:uid="{00000000-0005-0000-0000-00004C000000}"/>
    <cellStyle name="Normal 6 2 3" xfId="41" xr:uid="{00000000-0005-0000-0000-00004D000000}"/>
    <cellStyle name="Normal 6 2 3 2" xfId="61" xr:uid="{00000000-0005-0000-0000-00004E000000}"/>
    <cellStyle name="Normal 6 2 3 2 2" xfId="102" xr:uid="{00000000-0005-0000-0000-00004F000000}"/>
    <cellStyle name="Normal 6 2 3 3" xfId="82" xr:uid="{00000000-0005-0000-0000-000050000000}"/>
    <cellStyle name="Normal 6 2 4" xfId="62" xr:uid="{00000000-0005-0000-0000-000051000000}"/>
    <cellStyle name="Normal 6 2 4 2" xfId="103" xr:uid="{00000000-0005-0000-0000-000052000000}"/>
    <cellStyle name="Normal 6 2 5" xfId="48" xr:uid="{00000000-0005-0000-0000-000053000000}"/>
    <cellStyle name="Normal 6 2 5 2" xfId="89" xr:uid="{00000000-0005-0000-0000-000054000000}"/>
    <cellStyle name="Normal 6 2 6" xfId="73" xr:uid="{00000000-0005-0000-0000-000055000000}"/>
    <cellStyle name="Normal 6 3" xfId="28" xr:uid="{00000000-0005-0000-0000-000056000000}"/>
    <cellStyle name="Normal 6 3 2" xfId="39" xr:uid="{00000000-0005-0000-0000-000057000000}"/>
    <cellStyle name="Normal 6 3 2 2" xfId="63" xr:uid="{00000000-0005-0000-0000-000058000000}"/>
    <cellStyle name="Normal 6 3 2 2 2" xfId="104" xr:uid="{00000000-0005-0000-0000-000059000000}"/>
    <cellStyle name="Normal 6 3 2 3" xfId="80" xr:uid="{00000000-0005-0000-0000-00005A000000}"/>
    <cellStyle name="Normal 6 3 3" xfId="64" xr:uid="{00000000-0005-0000-0000-00005B000000}"/>
    <cellStyle name="Normal 6 3 3 2" xfId="105" xr:uid="{00000000-0005-0000-0000-00005C000000}"/>
    <cellStyle name="Normal 6 3 4" xfId="50" xr:uid="{00000000-0005-0000-0000-00005D000000}"/>
    <cellStyle name="Normal 6 3 4 2" xfId="91" xr:uid="{00000000-0005-0000-0000-00005E000000}"/>
    <cellStyle name="Normal 6 3 5" xfId="75" xr:uid="{00000000-0005-0000-0000-00005F000000}"/>
    <cellStyle name="Normal 6 4" xfId="35" xr:uid="{00000000-0005-0000-0000-000060000000}"/>
    <cellStyle name="Normal 6 4 2" xfId="65" xr:uid="{00000000-0005-0000-0000-000061000000}"/>
    <cellStyle name="Normal 6 4 2 2" xfId="106" xr:uid="{00000000-0005-0000-0000-000062000000}"/>
    <cellStyle name="Normal 6 4 3" xfId="77" xr:uid="{00000000-0005-0000-0000-000063000000}"/>
    <cellStyle name="Normal 6 5" xfId="66" xr:uid="{00000000-0005-0000-0000-000064000000}"/>
    <cellStyle name="Normal 6 5 2" xfId="107" xr:uid="{00000000-0005-0000-0000-000065000000}"/>
    <cellStyle name="Normal 6 6" xfId="44" xr:uid="{00000000-0005-0000-0000-000066000000}"/>
    <cellStyle name="Normal 6 6 2" xfId="85" xr:uid="{00000000-0005-0000-0000-000067000000}"/>
    <cellStyle name="Normal 6 7" xfId="72" xr:uid="{00000000-0005-0000-0000-000068000000}"/>
    <cellStyle name="Normal 7" xfId="33" xr:uid="{00000000-0005-0000-0000-000069000000}"/>
    <cellStyle name="Normal 7 2" xfId="67" xr:uid="{00000000-0005-0000-0000-00006A000000}"/>
    <cellStyle name="Normal 8" xfId="108" xr:uid="{00000000-0005-0000-0000-00006B000000}"/>
    <cellStyle name="Normal 8 2" xfId="113" xr:uid="{00000000-0005-0000-0000-00006C000000}"/>
    <cellStyle name="Percent 2" xfId="29" xr:uid="{00000000-0005-0000-0000-00006D000000}"/>
    <cellStyle name="Percent 2 2" xfId="30" xr:uid="{00000000-0005-0000-0000-00006E000000}"/>
    <cellStyle name="Percent 2 3" xfId="38" xr:uid="{00000000-0005-0000-0000-00006F000000}"/>
    <cellStyle name="Percent 3" xfId="110" xr:uid="{00000000-0005-0000-0000-000070000000}"/>
    <cellStyle name="Total 2" xfId="31" xr:uid="{00000000-0005-0000-0000-000071000000}"/>
    <cellStyle name="Total 3" xfId="32" xr:uid="{00000000-0005-0000-0000-00007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hwa.dot.gov/Documents%20and%20Settings/Owner/My%20Documents/a%20work1/extensionSTEA03/STEA04%20pt3/STEA04%20PT3%20.59%25%20RESCISSION/STEA04%20pt3%20.59%25%20rescissio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www.fhwa.dot.gov/Documents%20and%20Settings/Valentina/Local%20Settings/Temporary%20Internet%20Files/Content.IE5/0JDBUMR9/Old%20Apportionment%20Files/Apportionment%20Files%201998%20-%202003/Try2001M95r%20-%20Missouri%20Correction%20on%2002-12-01%20-%20revised%20htf%20d.xls?BAC1BD47" TargetMode="External"/><Relationship Id="rId1" Type="http://schemas.openxmlformats.org/officeDocument/2006/relationships/externalLinkPath" Target="file:///\\BAC1BD47\Try2001M95r%20-%20Missouri%20Correction%20on%2002-12-01%20-%20revised%20htf%20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3EX97"/>
      <sheetName val="Summary 1"/>
      <sheetName val="Table 2"/>
      <sheetName val="Table 1"/>
      <sheetName val="Metropolitan Planning"/>
      <sheetName val="Metropolitan Planning (2)"/>
      <sheetName val="Base"/>
      <sheetName val="IM-NHS APS"/>
      <sheetName val="STP APS"/>
      <sheetName val="Prog. Dist. Percentages (2)"/>
      <sheetName val="MIN. GUARANTEE"/>
      <sheetName val="Min Guar incl .59% rescission"/>
      <sheetName val="Minimum Guar .59% output"/>
      <sheetName val="Penalty Rates"/>
      <sheetName val="Penalty Shift - 154"/>
      <sheetName val="Penalty Shift - 163"/>
      <sheetName val="Penalty Shift - 164"/>
      <sheetName val="Sheet164"/>
      <sheetName val="Penalty Summary"/>
      <sheetName val="154"/>
      <sheetName val="163"/>
      <sheetName val="164"/>
      <sheetName val="TABLE 4"/>
      <sheetName val="IM-NHS BPS"/>
      <sheetName val="STP BPS"/>
      <sheetName val="STP Sub-Allocations BPS"/>
      <sheetName val="STP Sub-Allocations APS"/>
      <sheetName val="STP Urbanized Areas BPS"/>
      <sheetName val="STP Urbanized Areas APS"/>
      <sheetName val="Sub-All Summary"/>
      <sheetName val="Bridge"/>
      <sheetName val="CMAQ"/>
      <sheetName val="CMAQ (3)"/>
      <sheetName val="Rec. Trails"/>
      <sheetName val="SPR from Core (BPS)"/>
      <sheetName val="SPR from Core (APS)"/>
      <sheetName val="Uniform Transferability"/>
      <sheetName val="Balance Check"/>
      <sheetName val="H010 before"/>
      <sheetName val="H010 STEA04"/>
      <sheetName val="H010 net"/>
      <sheetName val="H050 before"/>
      <sheetName val="H050 STEA04"/>
      <sheetName val="H050 net chg"/>
      <sheetName val="H100 before"/>
      <sheetName val="H100 STEA04"/>
      <sheetName val="H100 net"/>
      <sheetName val="H110 before"/>
      <sheetName val="H110 STEA04"/>
      <sheetName val="H110 net"/>
      <sheetName val="H120 before"/>
      <sheetName val="H120 STEA04"/>
      <sheetName val="H120 net"/>
      <sheetName val="H130 before"/>
      <sheetName val="H130 STEA04"/>
      <sheetName val="H130 net"/>
      <sheetName val="H140 before"/>
      <sheetName val="H140 STEA04"/>
      <sheetName val="H140 net"/>
      <sheetName val="H150 before"/>
      <sheetName val="H150 STEA04"/>
      <sheetName val="H150 net"/>
      <sheetName val="H200 before"/>
      <sheetName val="H200 STEA04"/>
      <sheetName val="H200 net"/>
      <sheetName val="H210 before"/>
      <sheetName val="H210 STEA04"/>
      <sheetName val="H210 net"/>
      <sheetName val="H220 before"/>
      <sheetName val="H220 STEA04"/>
      <sheetName val="H220 net"/>
      <sheetName val="H230 before"/>
      <sheetName val="H230 STEA04"/>
      <sheetName val="H230 net"/>
      <sheetName val="H240 before"/>
      <sheetName val="H240 STEA04"/>
      <sheetName val="H240 net"/>
      <sheetName val="H250 before"/>
      <sheetName val="H250 STEA04"/>
      <sheetName val="H250 net"/>
      <sheetName val="H260 before"/>
      <sheetName val="H260 STEA04"/>
      <sheetName val="H260 net"/>
      <sheetName val="H270 before"/>
      <sheetName val="H270 STEA04"/>
      <sheetName val="H270 net"/>
      <sheetName val="H280 before"/>
      <sheetName val="H280 STEA04"/>
      <sheetName val="H280 net"/>
      <sheetName val="H290 before"/>
      <sheetName val="H290 STEA04"/>
      <sheetName val="H290 net"/>
      <sheetName val="H300 before"/>
      <sheetName val="H300 STEA04"/>
      <sheetName val="H300 net"/>
      <sheetName val="H400 before"/>
      <sheetName val="H400 STEA04"/>
      <sheetName val="H400 net"/>
      <sheetName val="HT30 before"/>
      <sheetName val="HT30 STEA04"/>
      <sheetName val="HT30 net"/>
      <sheetName val="H450 before"/>
      <sheetName val="H450 STEA04"/>
      <sheetName val="H450 net"/>
      <sheetName val="H550 before"/>
      <sheetName val="H550 STEA04"/>
      <sheetName val="H550 net"/>
      <sheetName val="H560 before"/>
      <sheetName val="H560 STEA04"/>
      <sheetName val="H560 net"/>
      <sheetName val="H760 before"/>
      <sheetName val="H760 STEA04"/>
      <sheetName val="H760 net"/>
      <sheetName val="H770 before"/>
      <sheetName val="H770 STEA04"/>
      <sheetName val="H770 net"/>
      <sheetName val="H780 before"/>
      <sheetName val="H780 STEA04"/>
      <sheetName val="H780 net"/>
      <sheetName val="H940 before"/>
      <sheetName val="H940 STEA04"/>
      <sheetName val="H940 net"/>
      <sheetName val="H980 before"/>
      <sheetName val="H980 STEA04"/>
      <sheetName val="H980 net"/>
      <sheetName val="HR10 before"/>
      <sheetName val="HR10 STEA04"/>
      <sheetName val="HR10 net"/>
      <sheetName val="HR20 before"/>
      <sheetName val="HR20 STEA04"/>
      <sheetName val="HR20 net"/>
      <sheetName val="GRC before"/>
      <sheetName val="GRC STEA04"/>
      <sheetName val="GRC net"/>
      <sheetName val="IM 154 before"/>
      <sheetName val="IM 154 STEA04"/>
      <sheetName val="IM 154 net"/>
      <sheetName val="IM PS 154 before"/>
      <sheetName val="IM PS 154 STEA04"/>
      <sheetName val="IM PS 154 net"/>
      <sheetName val="NHS PS 154 before"/>
      <sheetName val="NHS PS 154 STEA04"/>
      <sheetName val="NHS PS 154 net"/>
      <sheetName val="IM 163 before"/>
      <sheetName val="IM 163 STEA04"/>
      <sheetName val="IM 163 net"/>
      <sheetName val="NHS 163 before"/>
      <sheetName val="NHS 163 STEA04"/>
      <sheetName val="NHS 163 net"/>
      <sheetName val=" IM 164 before"/>
      <sheetName val="IM 164 STEA04"/>
      <sheetName val="IM 164 net"/>
      <sheetName val="IM PS 164 before"/>
      <sheetName val="IM PS 164 STEA04"/>
      <sheetName val="IM PS 164 net"/>
      <sheetName val="NHS 164 before"/>
      <sheetName val="NHS 164 STEA04"/>
      <sheetName val="NHS 164 net"/>
      <sheetName val="NHS 154 before"/>
      <sheetName val="NHS 154 STEA04"/>
      <sheetName val="NHS 154 net"/>
      <sheetName val="NHS PS 164 before"/>
      <sheetName val="NHS PS 164 STEA04"/>
      <sheetName val="NHS PS 164 net"/>
      <sheetName val="STP 154 before"/>
      <sheetName val="STP 154 STEA04"/>
      <sheetName val="STP 154 net"/>
      <sheetName val="STP PS 154 before"/>
      <sheetName val="STP PS 154 STEA04"/>
      <sheetName val="STP PS 154 net"/>
      <sheetName val="STP 163 before"/>
      <sheetName val="STP 163 STEA04"/>
      <sheetName val="STP 163 net"/>
      <sheetName val="STP 164 before"/>
      <sheetName val="STP 164 STEA04"/>
      <sheetName val="STP 164 net"/>
      <sheetName val="STP PS 164 before"/>
      <sheetName val="STP PS 164 STEA04"/>
      <sheetName val="STP PS 164 net"/>
      <sheetName val="$1 Summary"/>
      <sheetName val="TABLE 1,"/>
      <sheetName val="TABLE 2, PAGE 1"/>
      <sheetName val="TABLE 2, PAGE 2"/>
      <sheetName val="TABLE 3"/>
      <sheetName val="TABLE 4,"/>
      <sheetName val="TABLE 5"/>
      <sheetName val="TABLE 6"/>
      <sheetName val="TABLE 7"/>
      <sheetName val="TABLE 8"/>
      <sheetName val="TABLE 9"/>
      <sheetName val="TABLE 10, PAGE 1"/>
      <sheetName val="TABLE 10, PAGE 2"/>
      <sheetName val="TABLE 11, PAGE 1"/>
      <sheetName val="TABLE 11, PAGE 2"/>
      <sheetName val="TABLE 11, PAGE 3"/>
      <sheetName val="TABLE 11, PAGE 4"/>
      <sheetName val="TABLE 12"/>
      <sheetName val="TABLE 13"/>
      <sheetName val="TABLE 14, PAGE 1"/>
      <sheetName val="TABLE 14, PAGE 2"/>
      <sheetName val="TABLE 15"/>
      <sheetName val="H010 before (2)"/>
      <sheetName val="H010 STEA04 (2)"/>
      <sheetName val="H010 net (2)"/>
      <sheetName val="H050 before (2)"/>
      <sheetName val="H050 STEA04 (2)"/>
      <sheetName val="H050 net chg (2)"/>
      <sheetName val="H100 before (2)"/>
      <sheetName val="H100 STEA04 (2)"/>
      <sheetName val="H100 net (2)"/>
      <sheetName val="H110 before (2)"/>
      <sheetName val="H110 STEA04 (2)"/>
      <sheetName val="H110 net (2)"/>
      <sheetName val="H120 before (2)"/>
      <sheetName val="H120 STEA04 (2)"/>
      <sheetName val="H120 net (2)"/>
      <sheetName val="H130 before (2)"/>
      <sheetName val="H130 STEA04 (2)"/>
      <sheetName val="H130 net (2)"/>
      <sheetName val="H140 before (2)"/>
      <sheetName val="H140 STEA04 (2)"/>
      <sheetName val="H140 net (2)"/>
      <sheetName val="H150 before (2)"/>
      <sheetName val="H150 STEA04 (2)"/>
      <sheetName val="H150 net (2)"/>
      <sheetName val="H200 before (2)"/>
      <sheetName val="H200 STEA04 (2)"/>
      <sheetName val="H200 net (2)"/>
      <sheetName val="H210 before (2)"/>
      <sheetName val="H210 STEA04 (2)"/>
      <sheetName val="H210 net (2)"/>
      <sheetName val="H220 before (2)"/>
      <sheetName val="H220 STEA04 (2)"/>
      <sheetName val="H220 net (2)"/>
      <sheetName val="H230 before (2)"/>
      <sheetName val="H230 STEA04 (2)"/>
      <sheetName val="H230 net (2)"/>
      <sheetName val="H240 before (2)"/>
      <sheetName val="H240 STEA04 (2)"/>
      <sheetName val="H240 net (2)"/>
      <sheetName val="H250 before (2)"/>
      <sheetName val="H250 STEA04 (2)"/>
      <sheetName val="H250 net (2)"/>
      <sheetName val="H260 before (2)"/>
      <sheetName val="H260 STEA04 (2)"/>
      <sheetName val="H260 net (2)"/>
      <sheetName val="H270 before (2)"/>
      <sheetName val="H270 STEA04 (2)"/>
      <sheetName val="H270 net (2)"/>
      <sheetName val="H280 before (2)"/>
      <sheetName val="H280 STEA04 (2)"/>
      <sheetName val="H280 net (2)"/>
      <sheetName val="H290 before (2)"/>
      <sheetName val="H290 STEA04 (2)"/>
      <sheetName val="H290 net (2)"/>
      <sheetName val="H300 before (2)"/>
      <sheetName val="H300 STEA04 (2)"/>
      <sheetName val="H300 net (2)"/>
      <sheetName val="H400 before (2)"/>
      <sheetName val="H400 STEA04 (2)"/>
      <sheetName val="H400 net (2)"/>
      <sheetName val="HT30 before (2)"/>
      <sheetName val="HT30 STEA04 (2)"/>
      <sheetName val="HT30 net (2)"/>
      <sheetName val="H450 before (2)"/>
      <sheetName val="H450 STEA04 (2)"/>
      <sheetName val="H450 net (2)"/>
      <sheetName val="H550 before (2)"/>
      <sheetName val="H550 STEA04 (2)"/>
      <sheetName val="H550 net (2)"/>
      <sheetName val="H560 before (2)"/>
      <sheetName val="H560 STEA04 (2)"/>
      <sheetName val="H560 net (2)"/>
      <sheetName val="H760 before (2)"/>
      <sheetName val="H760 STEA04 (2)"/>
      <sheetName val="H760 net (2)"/>
      <sheetName val="H770 before (2)"/>
      <sheetName val="H770 STEA04 (2)"/>
      <sheetName val="H770 net (2)"/>
      <sheetName val="H780 before (2)"/>
      <sheetName val="H780 STEA04 (2)"/>
      <sheetName val="H780 net (2)"/>
      <sheetName val="H940 before (2)"/>
      <sheetName val="H940 STEA04 (2)"/>
      <sheetName val="H940 net (2)"/>
      <sheetName val="H980 before (2)"/>
      <sheetName val="H980 STEA04 (2)"/>
      <sheetName val="H980 net (2)"/>
      <sheetName val="HR10 before (2)"/>
      <sheetName val="HR10 STEA04 (2)"/>
      <sheetName val="HR10 net (2)"/>
      <sheetName val="HR20 before (2)"/>
      <sheetName val="HR20 STEA04 (2)"/>
      <sheetName val="HR20 net (2)"/>
      <sheetName val="GRC before (2)"/>
      <sheetName val="GRC STEA04 (2)"/>
      <sheetName val="GRC net (2)"/>
      <sheetName val="IM 154 before (2)"/>
      <sheetName val="IM 154 STEA04 (2)"/>
      <sheetName val="IM 154 net (2)"/>
      <sheetName val="IM PS 154 before (2)"/>
      <sheetName val="IM PS 154 STEA04 (2)"/>
      <sheetName val="IM PS 154 net (2)"/>
      <sheetName val="NHS PS 154 before (2)"/>
      <sheetName val="NHS PS 154 STEA04 (2)"/>
      <sheetName val="NHS PS 154 net (2)"/>
      <sheetName val="IM 163 before (2)"/>
      <sheetName val="IM 163 STEA04 (2)"/>
      <sheetName val="IM 163 net (2)"/>
      <sheetName val="NHS 163 before (2)"/>
      <sheetName val="NHS 163 STEA04 (2)"/>
      <sheetName val="NHS 163 net (2)"/>
      <sheetName val=" IM 164 before (2)"/>
      <sheetName val="IM 164 STEA04 (2)"/>
      <sheetName val="IM 164 net (2)"/>
      <sheetName val="IM PS 164 before (2)"/>
      <sheetName val="IM PS 164 STEA04 (2)"/>
      <sheetName val="IM PS 164 net (2)"/>
      <sheetName val="NHS 164 before (2)"/>
      <sheetName val="NHS 164 STEA04 (2)"/>
      <sheetName val="NHS 164 net (2)"/>
      <sheetName val="NHS 154 before (2)"/>
      <sheetName val="NHS 154 STEA04 (2)"/>
      <sheetName val="NHS 154 net (2)"/>
      <sheetName val="NHS PS 164 before (2)"/>
      <sheetName val="NHS PS 164 STEA04 (2)"/>
      <sheetName val="NHS PS 164 net (2)"/>
      <sheetName val="STP 154 before (2)"/>
      <sheetName val="STP 154 STEA04 (2)"/>
      <sheetName val="STP 154 net (2)"/>
      <sheetName val="STP PS 154 before (2)"/>
      <sheetName val="STP PS 154 STEA04 (2)"/>
      <sheetName val="STP PS 154 net (2)"/>
      <sheetName val="STP 163 before (2)"/>
      <sheetName val="STP 163 STEA04 (2)"/>
      <sheetName val="STP 163 net (2)"/>
      <sheetName val="STP 164 before (2)"/>
      <sheetName val="STP 164 STEA04 (2)"/>
      <sheetName val="STP 164 net (2)"/>
      <sheetName val="STP PS 164 before (2)"/>
      <sheetName val="STP PS 164 STEA04 (2)"/>
      <sheetName val="STP PS 164 net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s"/>
      <sheetName val="Takedowns &amp; Prgm Lvls"/>
      <sheetName val="Current Factors"/>
      <sheetName val="All Factors"/>
      <sheetName val="Base"/>
      <sheetName val="Base with RABA"/>
      <sheetName val="Base + MG Prog. Dist."/>
      <sheetName val="Base + Prog. Dist. + RABA"/>
      <sheetName val="Compared to Actual 2001"/>
      <sheetName val="Merge for Briefings"/>
      <sheetName val="Sheet1"/>
      <sheetName val="Sheet1 (2)"/>
      <sheetName val="Sheet1 (3)"/>
      <sheetName val="Maryland Briefing"/>
      <sheetName val="Mississippi Briefing"/>
      <sheetName val="Compared to other Estimates"/>
      <sheetName val="Residual STEA Offset"/>
      <sheetName val="Interstate Maintenance"/>
      <sheetName val="National Highway System"/>
      <sheetName val="Penalty Rates"/>
      <sheetName val="Penalty Rates (2)"/>
      <sheetName val="IM-NHS"/>
      <sheetName val="STP"/>
      <sheetName val="STP Sub-Allocations"/>
      <sheetName val="STP Urbanized Areas"/>
      <sheetName val="STP Urbanized Areas (MO Corr)"/>
      <sheetName val="STP Urbanized Areas (Diff)"/>
      <sheetName val="Sub-All Summary"/>
      <sheetName val="Bridge"/>
      <sheetName val="CMAQ"/>
      <sheetName val="ADHS, Rec. Trails"/>
      <sheetName val="Metropolitan Planning"/>
      <sheetName val="High Priority Projects"/>
      <sheetName val="High Priority Projects (2)"/>
      <sheetName val="Pct. Adjustment"/>
      <sheetName val="Prog. Dist. Percentages"/>
      <sheetName val="Min Guar"/>
      <sheetName val="RABA"/>
      <sheetName val="SPR from Core"/>
      <sheetName val="Uniform Transferability"/>
      <sheetName val="Balance Check"/>
      <sheetName val="Convert to Text Files"/>
      <sheetName val="Convert to Text Files (MO Corr)"/>
      <sheetName val="Dif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1"/>
  <sheetViews>
    <sheetView tabSelected="1" zoomScaleNormal="100" zoomScaleSheetLayoutView="50" workbookViewId="0">
      <pane xSplit="5" ySplit="9" topLeftCell="F130" activePane="bottomRight" state="frozen"/>
      <selection pane="topRight" activeCell="E1" sqref="E1"/>
      <selection pane="bottomLeft" activeCell="A8" sqref="A8"/>
      <selection pane="bottomRight" activeCell="E159" sqref="E159"/>
    </sheetView>
  </sheetViews>
  <sheetFormatPr defaultColWidth="9.140625" defaultRowHeight="12.75" x14ac:dyDescent="0.2"/>
  <cols>
    <col min="1" max="1" width="9.42578125" style="2" customWidth="1"/>
    <col min="2" max="2" width="22" style="2" customWidth="1"/>
    <col min="3" max="3" width="19.85546875" style="2" customWidth="1"/>
    <col min="4" max="4" width="2.7109375" style="2" customWidth="1"/>
    <col min="5" max="5" width="94.140625" style="2" customWidth="1"/>
    <col min="6" max="6" width="2.7109375" style="2" customWidth="1"/>
    <col min="7" max="7" width="18.7109375" style="2" customWidth="1"/>
    <col min="8" max="8" width="23.5703125" style="2" customWidth="1"/>
    <col min="9" max="11" width="23.42578125" style="2" customWidth="1"/>
    <col min="12" max="12" width="20" style="2" customWidth="1"/>
    <col min="13" max="13" width="18.7109375" style="2" customWidth="1"/>
    <col min="14" max="14" width="4.140625" style="2" customWidth="1"/>
    <col min="15" max="15" width="15.140625" style="2" customWidth="1"/>
    <col min="16" max="16" width="9.85546875" style="2" bestFit="1" customWidth="1"/>
    <col min="17" max="16384" width="9.140625" style="2"/>
  </cols>
  <sheetData>
    <row r="1" spans="1:21" x14ac:dyDescent="0.2">
      <c r="A1" s="1" t="s">
        <v>16</v>
      </c>
      <c r="B1" s="1"/>
      <c r="C1" s="1"/>
      <c r="E1" s="3" t="s">
        <v>0</v>
      </c>
      <c r="F1" s="3"/>
      <c r="G1" s="3"/>
      <c r="H1" s="4"/>
      <c r="I1" s="4"/>
      <c r="J1" s="4"/>
      <c r="K1" s="4"/>
      <c r="L1" s="4"/>
      <c r="M1" s="4"/>
      <c r="Q1" s="29">
        <v>44354</v>
      </c>
    </row>
    <row r="2" spans="1:21" x14ac:dyDescent="0.2">
      <c r="A2" s="1" t="s">
        <v>17</v>
      </c>
      <c r="B2" s="1"/>
      <c r="C2" s="1"/>
      <c r="E2" s="3" t="s">
        <v>1</v>
      </c>
      <c r="F2" s="3"/>
      <c r="G2" s="3"/>
      <c r="H2" s="4"/>
      <c r="I2" s="4"/>
      <c r="J2" s="4"/>
      <c r="K2" s="4"/>
      <c r="L2" s="4"/>
      <c r="M2" s="4"/>
    </row>
    <row r="3" spans="1:21" x14ac:dyDescent="0.2">
      <c r="A3" s="1"/>
      <c r="B3" s="1"/>
      <c r="C3" s="1"/>
      <c r="E3" s="4"/>
      <c r="F3" s="4"/>
      <c r="G3" s="4"/>
      <c r="H3" s="4"/>
      <c r="I3" s="4"/>
      <c r="J3" s="4"/>
      <c r="K3" s="4"/>
      <c r="L3" s="4"/>
      <c r="M3" s="4"/>
    </row>
    <row r="4" spans="1:21" x14ac:dyDescent="0.2">
      <c r="D4" s="5"/>
      <c r="E4" s="4" t="s">
        <v>187</v>
      </c>
      <c r="F4" s="4"/>
      <c r="G4" s="4"/>
      <c r="H4" s="4"/>
      <c r="I4" s="4"/>
      <c r="J4" s="4"/>
      <c r="K4" s="4"/>
      <c r="L4" s="4"/>
      <c r="M4" s="4"/>
      <c r="N4" s="40"/>
      <c r="O4" s="40"/>
    </row>
    <row r="5" spans="1:21" x14ac:dyDescent="0.2">
      <c r="D5" s="5"/>
      <c r="E5" s="4" t="s">
        <v>188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x14ac:dyDescent="0.2">
      <c r="D6" s="5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x14ac:dyDescent="0.2">
      <c r="B7" s="48" t="s">
        <v>82</v>
      </c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21" ht="9" customHeight="1" x14ac:dyDescent="0.2">
      <c r="B8" s="48"/>
      <c r="F8" s="6"/>
      <c r="G8" s="6"/>
      <c r="H8" s="6"/>
      <c r="I8" s="6"/>
      <c r="J8" s="6"/>
      <c r="K8" s="6"/>
      <c r="L8" s="6"/>
      <c r="M8" s="6"/>
      <c r="O8" s="6"/>
    </row>
    <row r="9" spans="1:21" x14ac:dyDescent="0.2">
      <c r="B9" s="5" t="s">
        <v>103</v>
      </c>
      <c r="C9" s="5" t="s">
        <v>104</v>
      </c>
      <c r="E9" s="5" t="s">
        <v>15</v>
      </c>
      <c r="F9" s="7"/>
      <c r="G9" s="7" t="s">
        <v>8</v>
      </c>
      <c r="H9" s="7" t="s">
        <v>9</v>
      </c>
      <c r="I9" s="7" t="s">
        <v>10</v>
      </c>
      <c r="J9" s="7" t="s">
        <v>11</v>
      </c>
      <c r="K9" s="7" t="s">
        <v>72</v>
      </c>
      <c r="L9" s="7" t="s">
        <v>2</v>
      </c>
      <c r="M9" s="7" t="s">
        <v>3</v>
      </c>
      <c r="O9" s="7" t="s">
        <v>93</v>
      </c>
    </row>
    <row r="10" spans="1:21" x14ac:dyDescent="0.2">
      <c r="D10" s="8"/>
      <c r="E10" s="34"/>
      <c r="F10" s="34"/>
      <c r="G10" s="9"/>
      <c r="H10" s="33"/>
      <c r="I10" s="33"/>
      <c r="J10" s="33"/>
      <c r="K10" s="33"/>
      <c r="L10" s="9"/>
      <c r="M10" s="9"/>
    </row>
    <row r="11" spans="1:21" x14ac:dyDescent="0.2">
      <c r="B11" s="2" t="s">
        <v>110</v>
      </c>
      <c r="C11" s="10" t="s">
        <v>26</v>
      </c>
      <c r="D11" s="5" t="s">
        <v>4</v>
      </c>
      <c r="E11" s="35"/>
      <c r="F11" s="33"/>
      <c r="G11" s="33">
        <f>G12+G13+G15+G17+G18+G19+G20+G21+G22+G23+G25+G24</f>
        <v>43373294311</v>
      </c>
      <c r="H11" s="33">
        <f>H12+H13+H15+H17+H18+H19+H20+H21+H22+H23+H24+H25</f>
        <v>56522048429</v>
      </c>
      <c r="I11" s="33">
        <f t="shared" ref="I11:K11" si="0">I12+I13+I15+I17+I18+I19+I20+I21+I22+I23+I24+I25</f>
        <v>57480646776</v>
      </c>
      <c r="J11" s="33">
        <f t="shared" si="0"/>
        <v>58595359712</v>
      </c>
      <c r="K11" s="33">
        <f t="shared" si="0"/>
        <v>59618666186</v>
      </c>
      <c r="L11" s="33">
        <f>SUM(G11:K11)</f>
        <v>275590015414</v>
      </c>
      <c r="M11" s="11">
        <f>AVERAGE(G11:K11)</f>
        <v>55118003082.800003</v>
      </c>
      <c r="O11" s="24" t="s">
        <v>18</v>
      </c>
      <c r="P11" s="46" t="s">
        <v>84</v>
      </c>
      <c r="Q11" s="24"/>
      <c r="R11" s="24"/>
      <c r="S11" s="24"/>
      <c r="T11" s="24"/>
      <c r="U11" s="24"/>
    </row>
    <row r="12" spans="1:21" x14ac:dyDescent="0.2">
      <c r="D12" s="8"/>
      <c r="E12" s="49" t="s">
        <v>105</v>
      </c>
      <c r="F12" s="32"/>
      <c r="G12" s="9">
        <v>24239437431</v>
      </c>
      <c r="H12" s="9">
        <v>28291812490</v>
      </c>
      <c r="I12" s="9">
        <v>28786919208</v>
      </c>
      <c r="J12" s="9">
        <v>29362657588</v>
      </c>
      <c r="K12" s="9">
        <v>29891185427</v>
      </c>
      <c r="L12" s="9">
        <f>SUM(G12:K12)</f>
        <v>140572012144</v>
      </c>
      <c r="M12" s="9">
        <f>AVERAGE(G12:K12)</f>
        <v>28114402428.799999</v>
      </c>
      <c r="O12" s="24"/>
      <c r="P12" s="24"/>
      <c r="Q12" s="24"/>
      <c r="R12" s="24"/>
      <c r="S12" s="24"/>
      <c r="T12" s="24"/>
      <c r="U12" s="24"/>
    </row>
    <row r="13" spans="1:21" x14ac:dyDescent="0.2">
      <c r="D13" s="8"/>
      <c r="E13" s="49" t="s">
        <v>124</v>
      </c>
      <c r="F13" s="32"/>
      <c r="G13" s="9">
        <v>12138745516</v>
      </c>
      <c r="H13" s="9">
        <f>13140363154+1460040351</f>
        <v>14600403505</v>
      </c>
      <c r="I13" s="9">
        <f>13370319508+1485591057</f>
        <v>14855910565</v>
      </c>
      <c r="J13" s="9">
        <f>13637725899+1515302878</f>
        <v>15153028777</v>
      </c>
      <c r="K13" s="9">
        <f>13883204962+1542578329</f>
        <v>15425783291</v>
      </c>
      <c r="L13" s="9">
        <f t="shared" ref="L13:L25" si="1">SUM(G13:K13)</f>
        <v>72173871654</v>
      </c>
      <c r="M13" s="9">
        <f t="shared" ref="M13:M25" si="2">AVERAGE(G13:K13)</f>
        <v>14434774330.799999</v>
      </c>
      <c r="O13" s="24"/>
      <c r="P13" s="24"/>
      <c r="Q13" s="24"/>
      <c r="R13" s="24"/>
      <c r="S13" s="24"/>
      <c r="T13" s="24"/>
      <c r="U13" s="24"/>
    </row>
    <row r="14" spans="1:21" s="12" customFormat="1" x14ac:dyDescent="0.2">
      <c r="C14" s="52">
        <v>1206</v>
      </c>
      <c r="D14" s="56"/>
      <c r="E14" s="50" t="s">
        <v>218</v>
      </c>
      <c r="F14" s="30"/>
      <c r="G14" s="30">
        <v>850000000</v>
      </c>
      <c r="H14" s="30">
        <f>ROUND(0.1*H13,0)</f>
        <v>1460040351</v>
      </c>
      <c r="I14" s="30">
        <f t="shared" ref="I14:K14" si="3">ROUND(0.1*I13,0)</f>
        <v>1485591057</v>
      </c>
      <c r="J14" s="30">
        <f t="shared" si="3"/>
        <v>1515302878</v>
      </c>
      <c r="K14" s="30">
        <f t="shared" si="3"/>
        <v>1542578329</v>
      </c>
      <c r="L14" s="30">
        <f t="shared" si="1"/>
        <v>6853512615</v>
      </c>
      <c r="M14" s="30">
        <f t="shared" si="2"/>
        <v>1370702523</v>
      </c>
      <c r="O14" s="37"/>
      <c r="P14" s="37"/>
      <c r="Q14" s="37"/>
      <c r="R14" s="37"/>
      <c r="S14" s="37"/>
      <c r="T14" s="37"/>
      <c r="U14" s="37"/>
    </row>
    <row r="15" spans="1:21" x14ac:dyDescent="0.2">
      <c r="D15" s="8"/>
      <c r="E15" s="49" t="s">
        <v>106</v>
      </c>
      <c r="F15" s="32"/>
      <c r="G15" s="9">
        <v>2407842811</v>
      </c>
      <c r="H15" s="9">
        <f>3174913038+500000000</f>
        <v>3674913038</v>
      </c>
      <c r="I15" s="9">
        <f>3230544019+500000000</f>
        <v>3730544019</v>
      </c>
      <c r="J15" s="9">
        <f>3295234895+500000000</f>
        <v>3795234895</v>
      </c>
      <c r="K15" s="9">
        <f>3354621125+500000000</f>
        <v>3854621125</v>
      </c>
      <c r="L15" s="9">
        <f t="shared" si="1"/>
        <v>17463155888</v>
      </c>
      <c r="M15" s="9">
        <f t="shared" si="2"/>
        <v>3492631177.5999999</v>
      </c>
      <c r="O15" s="24"/>
      <c r="P15" s="24"/>
      <c r="Q15" s="24"/>
      <c r="R15" s="24"/>
      <c r="S15" s="24"/>
      <c r="T15" s="24"/>
      <c r="U15" s="24"/>
    </row>
    <row r="16" spans="1:21" s="12" customFormat="1" x14ac:dyDescent="0.2">
      <c r="C16" s="52">
        <v>1218</v>
      </c>
      <c r="D16" s="56"/>
      <c r="E16" s="50" t="s">
        <v>219</v>
      </c>
      <c r="F16" s="30"/>
      <c r="G16" s="30">
        <v>0</v>
      </c>
      <c r="H16" s="30">
        <v>500000000</v>
      </c>
      <c r="I16" s="30">
        <v>500000000</v>
      </c>
      <c r="J16" s="30">
        <v>500000000</v>
      </c>
      <c r="K16" s="30">
        <v>500000000</v>
      </c>
      <c r="L16" s="30">
        <f t="shared" ref="L16" si="4">SUM(G16:K16)</f>
        <v>2000000000</v>
      </c>
      <c r="M16" s="30">
        <f t="shared" ref="M16" si="5">AVERAGE(G16:K16)</f>
        <v>400000000</v>
      </c>
      <c r="O16" s="37"/>
      <c r="P16" s="37"/>
      <c r="Q16" s="37"/>
      <c r="R16" s="37"/>
      <c r="S16" s="37"/>
      <c r="T16" s="37"/>
      <c r="U16" s="37"/>
    </row>
    <row r="17" spans="2:21" x14ac:dyDescent="0.2">
      <c r="C17" s="2" t="s">
        <v>42</v>
      </c>
      <c r="D17" s="8"/>
      <c r="E17" s="49" t="s">
        <v>156</v>
      </c>
      <c r="F17" s="32"/>
      <c r="G17" s="9">
        <v>245000000</v>
      </c>
      <c r="H17" s="9">
        <v>245000000</v>
      </c>
      <c r="I17" s="9">
        <v>245000000</v>
      </c>
      <c r="J17" s="9">
        <v>245000000</v>
      </c>
      <c r="K17" s="9">
        <v>245000000</v>
      </c>
      <c r="L17" s="9">
        <f t="shared" si="1"/>
        <v>1225000000</v>
      </c>
      <c r="M17" s="9">
        <f t="shared" si="2"/>
        <v>245000000</v>
      </c>
      <c r="O17" s="24"/>
      <c r="P17" s="24"/>
      <c r="Q17" s="24"/>
      <c r="R17" s="24"/>
      <c r="S17" s="24"/>
      <c r="T17" s="24"/>
      <c r="U17" s="24"/>
    </row>
    <row r="18" spans="2:21" x14ac:dyDescent="0.2">
      <c r="C18" s="55">
        <v>1607</v>
      </c>
      <c r="D18" s="8"/>
      <c r="E18" s="49" t="s">
        <v>215</v>
      </c>
      <c r="F18" s="32"/>
      <c r="G18" s="9">
        <v>3500000</v>
      </c>
      <c r="H18" s="9">
        <v>4000000</v>
      </c>
      <c r="I18" s="9">
        <v>4000000</v>
      </c>
      <c r="J18" s="9">
        <v>4000000</v>
      </c>
      <c r="K18" s="9">
        <v>4000000</v>
      </c>
      <c r="L18" s="9">
        <f t="shared" si="1"/>
        <v>19500000</v>
      </c>
      <c r="M18" s="9">
        <f t="shared" si="2"/>
        <v>3900000</v>
      </c>
      <c r="O18" s="24"/>
      <c r="P18" s="24"/>
      <c r="Q18" s="24"/>
      <c r="R18" s="24"/>
      <c r="S18" s="24"/>
      <c r="T18" s="24"/>
      <c r="U18" s="24"/>
    </row>
    <row r="19" spans="2:21" x14ac:dyDescent="0.2">
      <c r="C19" s="2" t="s">
        <v>42</v>
      </c>
      <c r="D19" s="8"/>
      <c r="E19" s="49" t="s">
        <v>91</v>
      </c>
      <c r="F19" s="32"/>
      <c r="G19" s="9">
        <v>2493588533</v>
      </c>
      <c r="H19" s="9">
        <v>2913925833</v>
      </c>
      <c r="I19" s="9">
        <v>2964919535</v>
      </c>
      <c r="J19" s="9">
        <v>3024217926</v>
      </c>
      <c r="K19" s="9">
        <v>3078653849</v>
      </c>
      <c r="L19" s="9">
        <f t="shared" si="1"/>
        <v>14475305676</v>
      </c>
      <c r="M19" s="9">
        <f t="shared" si="2"/>
        <v>2895061135.1999998</v>
      </c>
      <c r="O19" s="24"/>
      <c r="P19" s="24"/>
      <c r="Q19" s="24"/>
      <c r="R19" s="24"/>
      <c r="S19" s="24"/>
      <c r="T19" s="24"/>
      <c r="U19" s="24"/>
    </row>
    <row r="20" spans="2:21" x14ac:dyDescent="0.2">
      <c r="C20" s="2" t="s">
        <v>42</v>
      </c>
      <c r="D20" s="8"/>
      <c r="E20" s="49" t="s">
        <v>92</v>
      </c>
      <c r="F20" s="32"/>
      <c r="G20" s="9">
        <v>357874655</v>
      </c>
      <c r="H20" s="9">
        <v>507500000</v>
      </c>
      <c r="I20" s="9">
        <v>516381250</v>
      </c>
      <c r="J20" s="9">
        <v>526708875</v>
      </c>
      <c r="K20" s="9">
        <v>536189635</v>
      </c>
      <c r="L20" s="9">
        <f t="shared" si="1"/>
        <v>2444654415</v>
      </c>
      <c r="M20" s="9">
        <f t="shared" si="2"/>
        <v>488930883</v>
      </c>
      <c r="O20" s="24"/>
      <c r="P20" s="24"/>
      <c r="Q20" s="24"/>
      <c r="R20" s="24"/>
      <c r="S20" s="24"/>
      <c r="T20" s="24"/>
      <c r="U20" s="24"/>
    </row>
    <row r="21" spans="2:21" x14ac:dyDescent="0.2">
      <c r="D21" s="8"/>
      <c r="E21" s="49" t="s">
        <v>107</v>
      </c>
      <c r="F21" s="32"/>
      <c r="G21" s="9">
        <v>1487305365</v>
      </c>
      <c r="H21" s="9">
        <v>1735820043</v>
      </c>
      <c r="I21" s="9">
        <v>1766196890</v>
      </c>
      <c r="J21" s="9">
        <v>1801520834</v>
      </c>
      <c r="K21" s="9">
        <v>1833948205</v>
      </c>
      <c r="L21" s="9">
        <f t="shared" ref="L21:L22" si="6">SUM(G21:K21)</f>
        <v>8624791337</v>
      </c>
      <c r="M21" s="9">
        <f t="shared" ref="M21:M24" si="7">AVERAGE(G21:K21)</f>
        <v>1724958267.4000001</v>
      </c>
      <c r="O21" s="24"/>
      <c r="P21" s="24"/>
      <c r="Q21" s="24"/>
      <c r="R21" s="24"/>
      <c r="S21" s="24"/>
      <c r="T21" s="24"/>
      <c r="U21" s="24"/>
    </row>
    <row r="22" spans="2:21" x14ac:dyDescent="0.2">
      <c r="D22" s="8"/>
      <c r="E22" s="49" t="s">
        <v>125</v>
      </c>
      <c r="F22" s="32"/>
      <c r="G22" s="9">
        <v>0</v>
      </c>
      <c r="H22" s="9">
        <v>1520126429</v>
      </c>
      <c r="I22" s="9">
        <v>1546728641</v>
      </c>
      <c r="J22" s="9">
        <v>1577663216</v>
      </c>
      <c r="K22" s="9">
        <v>1606061156</v>
      </c>
      <c r="L22" s="9">
        <f t="shared" si="6"/>
        <v>6250579442</v>
      </c>
      <c r="M22" s="9">
        <f t="shared" si="7"/>
        <v>1250115888.4000001</v>
      </c>
      <c r="O22" s="24"/>
      <c r="P22" s="24"/>
      <c r="Q22" s="24"/>
      <c r="R22" s="24"/>
      <c r="S22" s="24"/>
      <c r="T22" s="24"/>
      <c r="U22" s="24"/>
    </row>
    <row r="23" spans="2:21" x14ac:dyDescent="0.2">
      <c r="D23" s="8"/>
      <c r="E23" s="49" t="s">
        <v>126</v>
      </c>
      <c r="F23" s="32"/>
      <c r="G23" s="9">
        <v>0</v>
      </c>
      <c r="H23" s="9">
        <v>2028547091</v>
      </c>
      <c r="I23" s="9">
        <v>2064046668</v>
      </c>
      <c r="J23" s="9">
        <v>2105327601</v>
      </c>
      <c r="K23" s="9">
        <v>2143223498</v>
      </c>
      <c r="L23" s="9">
        <f t="shared" ref="L23:L24" si="8">SUM(G23:K23)</f>
        <v>8341144858</v>
      </c>
      <c r="M23" s="9">
        <f t="shared" si="7"/>
        <v>1668228971.5999999</v>
      </c>
      <c r="O23" s="24"/>
      <c r="P23" s="24"/>
      <c r="Q23" s="24"/>
      <c r="R23" s="24"/>
      <c r="S23" s="24"/>
      <c r="T23" s="24"/>
      <c r="U23" s="24"/>
    </row>
    <row r="24" spans="2:21" x14ac:dyDescent="0.2">
      <c r="C24" s="2" t="s">
        <v>42</v>
      </c>
      <c r="D24" s="8"/>
      <c r="E24" s="51" t="s">
        <v>183</v>
      </c>
      <c r="F24" s="32"/>
      <c r="G24" s="9">
        <v>0</v>
      </c>
      <c r="H24" s="9">
        <v>900000000</v>
      </c>
      <c r="I24" s="9">
        <v>900000000</v>
      </c>
      <c r="J24" s="9">
        <v>900000000</v>
      </c>
      <c r="K24" s="9">
        <v>900000000</v>
      </c>
      <c r="L24" s="9">
        <f t="shared" si="8"/>
        <v>3600000000</v>
      </c>
      <c r="M24" s="9">
        <f t="shared" si="7"/>
        <v>720000000</v>
      </c>
      <c r="O24" s="24"/>
      <c r="P24" s="24"/>
      <c r="Q24" s="24"/>
      <c r="R24" s="24"/>
      <c r="S24" s="24"/>
      <c r="T24" s="24"/>
      <c r="U24" s="24"/>
    </row>
    <row r="25" spans="2:21" x14ac:dyDescent="0.2">
      <c r="C25" s="2" t="s">
        <v>182</v>
      </c>
      <c r="D25" s="8"/>
      <c r="E25" s="51" t="s">
        <v>216</v>
      </c>
      <c r="F25" s="32"/>
      <c r="G25" s="9">
        <v>0</v>
      </c>
      <c r="H25" s="9">
        <v>100000000</v>
      </c>
      <c r="I25" s="9">
        <v>100000000</v>
      </c>
      <c r="J25" s="9">
        <v>100000000</v>
      </c>
      <c r="K25" s="9">
        <v>100000000</v>
      </c>
      <c r="L25" s="9">
        <f t="shared" si="1"/>
        <v>400000000</v>
      </c>
      <c r="M25" s="9">
        <f t="shared" si="2"/>
        <v>80000000</v>
      </c>
      <c r="O25" s="24"/>
      <c r="P25" s="24"/>
      <c r="Q25" s="24"/>
      <c r="R25" s="24"/>
      <c r="S25" s="24"/>
      <c r="T25" s="24"/>
      <c r="U25" s="24"/>
    </row>
    <row r="26" spans="2:21" x14ac:dyDescent="0.2">
      <c r="D26" s="8"/>
      <c r="E26" s="36"/>
      <c r="F26" s="36"/>
      <c r="G26" s="32"/>
      <c r="H26" s="32"/>
      <c r="I26" s="32"/>
      <c r="J26" s="32"/>
      <c r="K26" s="32"/>
      <c r="L26" s="32"/>
      <c r="M26" s="32"/>
      <c r="O26" s="24"/>
      <c r="P26" s="24"/>
      <c r="Q26" s="24"/>
      <c r="R26" s="24"/>
      <c r="S26" s="24"/>
      <c r="T26" s="24"/>
      <c r="U26" s="24"/>
    </row>
    <row r="27" spans="2:21" x14ac:dyDescent="0.2">
      <c r="D27" s="8" t="s">
        <v>66</v>
      </c>
      <c r="E27" s="10"/>
      <c r="F27" s="11"/>
      <c r="G27" s="11">
        <f>G28</f>
        <v>14343545973</v>
      </c>
      <c r="H27" s="11">
        <f t="shared" ref="H27:K27" si="9">H28</f>
        <v>0</v>
      </c>
      <c r="I27" s="11">
        <f t="shared" si="9"/>
        <v>0</v>
      </c>
      <c r="J27" s="11">
        <f t="shared" si="9"/>
        <v>0</v>
      </c>
      <c r="K27" s="11">
        <f t="shared" si="9"/>
        <v>0</v>
      </c>
      <c r="L27" s="11">
        <f>SUM(G27:K27)</f>
        <v>14343545973</v>
      </c>
      <c r="M27" s="11">
        <f>AVERAGE(G27:K27)</f>
        <v>2868709194.5999999</v>
      </c>
      <c r="O27" s="24" t="s">
        <v>18</v>
      </c>
      <c r="P27" s="46" t="s">
        <v>84</v>
      </c>
      <c r="Q27" s="24"/>
      <c r="R27" s="24"/>
      <c r="S27" s="24"/>
      <c r="T27" s="24"/>
      <c r="U27" s="24"/>
    </row>
    <row r="28" spans="2:21" x14ac:dyDescent="0.2">
      <c r="B28" s="2" t="s">
        <v>95</v>
      </c>
      <c r="E28" s="10" t="s">
        <v>21</v>
      </c>
      <c r="F28" s="32"/>
      <c r="G28" s="9">
        <v>14343545973</v>
      </c>
      <c r="H28" s="9">
        <v>0</v>
      </c>
      <c r="I28" s="9">
        <v>0</v>
      </c>
      <c r="J28" s="9">
        <v>0</v>
      </c>
      <c r="K28" s="9">
        <v>0</v>
      </c>
      <c r="L28" s="9">
        <f t="shared" ref="L28:L39" si="10">SUM(G28:K28)</f>
        <v>14343545973</v>
      </c>
      <c r="M28" s="9">
        <f t="shared" ref="M28:M39" si="11">AVERAGE(G28:K28)</f>
        <v>2868709194.5999999</v>
      </c>
      <c r="O28" s="24"/>
      <c r="P28" s="24"/>
      <c r="Q28" s="24"/>
      <c r="R28" s="24"/>
      <c r="S28" s="24"/>
      <c r="T28" s="24"/>
      <c r="U28" s="24"/>
    </row>
    <row r="29" spans="2:21" x14ac:dyDescent="0.2">
      <c r="E29" s="10"/>
      <c r="F29" s="10"/>
      <c r="G29" s="9"/>
      <c r="H29" s="9"/>
      <c r="I29" s="9"/>
      <c r="J29" s="9"/>
      <c r="K29" s="9"/>
      <c r="L29" s="9"/>
      <c r="M29" s="9"/>
      <c r="O29" s="24"/>
      <c r="P29" s="24"/>
      <c r="Q29" s="24"/>
      <c r="R29" s="24"/>
      <c r="S29" s="24"/>
      <c r="T29" s="24"/>
      <c r="U29" s="24"/>
    </row>
    <row r="30" spans="2:21" s="5" customFormat="1" x14ac:dyDescent="0.2">
      <c r="E30" s="5" t="s">
        <v>184</v>
      </c>
      <c r="F30" s="16"/>
      <c r="G30" s="16">
        <f>G11+G27</f>
        <v>57716840284</v>
      </c>
      <c r="H30" s="16">
        <f>H11+H27</f>
        <v>56522048429</v>
      </c>
      <c r="I30" s="16">
        <f>I11+I27</f>
        <v>57480646776</v>
      </c>
      <c r="J30" s="16">
        <f>J11+J27</f>
        <v>58595359712</v>
      </c>
      <c r="K30" s="16">
        <f>K11+K27</f>
        <v>59618666186</v>
      </c>
      <c r="L30" s="16">
        <f>SUM(G30:K30)</f>
        <v>289933561387</v>
      </c>
      <c r="M30" s="16">
        <f>AVERAGE(G30:K30)</f>
        <v>57986712277.400002</v>
      </c>
      <c r="O30" s="38"/>
      <c r="P30" s="38"/>
      <c r="Q30" s="38"/>
      <c r="R30" s="38"/>
      <c r="S30" s="38"/>
      <c r="T30" s="38"/>
      <c r="U30" s="38"/>
    </row>
    <row r="31" spans="2:21" x14ac:dyDescent="0.2">
      <c r="E31" s="10"/>
      <c r="F31" s="10"/>
      <c r="G31" s="9"/>
      <c r="H31" s="9"/>
      <c r="I31" s="9"/>
      <c r="J31" s="9"/>
      <c r="K31" s="9"/>
      <c r="L31" s="9"/>
      <c r="M31" s="9"/>
      <c r="O31" s="24"/>
      <c r="P31" s="24"/>
      <c r="Q31" s="24"/>
      <c r="R31" s="24"/>
      <c r="S31" s="24"/>
      <c r="T31" s="24"/>
      <c r="U31" s="24"/>
    </row>
    <row r="32" spans="2:21" x14ac:dyDescent="0.2">
      <c r="D32" s="8" t="s">
        <v>67</v>
      </c>
      <c r="E32" s="10"/>
      <c r="F32" s="11"/>
      <c r="G32" s="11">
        <f>SUM(G33:G36)</f>
        <v>399262667</v>
      </c>
      <c r="H32" s="11">
        <f t="shared" ref="H32:K32" si="12">SUM(H33:H36)</f>
        <v>0</v>
      </c>
      <c r="I32" s="11">
        <f t="shared" si="12"/>
        <v>0</v>
      </c>
      <c r="J32" s="11">
        <f t="shared" si="12"/>
        <v>0</v>
      </c>
      <c r="K32" s="11">
        <f t="shared" si="12"/>
        <v>0</v>
      </c>
      <c r="L32" s="11">
        <f>SUM(G32:K32)</f>
        <v>399262667</v>
      </c>
      <c r="M32" s="11">
        <f>AVERAGE(G32:K32)</f>
        <v>79852533.400000006</v>
      </c>
      <c r="O32" s="24" t="s">
        <v>18</v>
      </c>
      <c r="P32" s="46" t="s">
        <v>84</v>
      </c>
      <c r="Q32" s="24"/>
      <c r="R32" s="24"/>
      <c r="S32" s="24"/>
      <c r="T32" s="24"/>
      <c r="U32" s="24"/>
    </row>
    <row r="33" spans="2:21" x14ac:dyDescent="0.2">
      <c r="B33" s="2" t="s">
        <v>96</v>
      </c>
      <c r="E33" s="10" t="s">
        <v>22</v>
      </c>
      <c r="F33" s="10"/>
      <c r="G33" s="9">
        <v>167481814</v>
      </c>
      <c r="H33" s="9">
        <v>0</v>
      </c>
      <c r="I33" s="9">
        <v>0</v>
      </c>
      <c r="J33" s="9">
        <v>0</v>
      </c>
      <c r="K33" s="9">
        <v>0</v>
      </c>
      <c r="L33" s="9">
        <f t="shared" si="10"/>
        <v>167481814</v>
      </c>
      <c r="M33" s="9">
        <f t="shared" si="11"/>
        <v>33496362.800000001</v>
      </c>
      <c r="O33" s="24"/>
      <c r="P33" s="24"/>
      <c r="Q33" s="24"/>
      <c r="R33" s="24"/>
      <c r="S33" s="24"/>
      <c r="T33" s="24"/>
      <c r="U33" s="24"/>
    </row>
    <row r="34" spans="2:21" x14ac:dyDescent="0.2">
      <c r="B34" s="2" t="s">
        <v>97</v>
      </c>
      <c r="E34" s="10" t="s">
        <v>23</v>
      </c>
      <c r="F34" s="10"/>
      <c r="G34" s="9">
        <v>52400251</v>
      </c>
      <c r="H34" s="9">
        <v>0</v>
      </c>
      <c r="I34" s="9">
        <v>0</v>
      </c>
      <c r="J34" s="9">
        <v>0</v>
      </c>
      <c r="K34" s="9">
        <v>0</v>
      </c>
      <c r="L34" s="9">
        <f t="shared" si="10"/>
        <v>52400251</v>
      </c>
      <c r="M34" s="9">
        <f t="shared" si="11"/>
        <v>10480050.199999999</v>
      </c>
      <c r="O34" s="24"/>
      <c r="P34" s="24"/>
      <c r="Q34" s="24"/>
      <c r="R34" s="24"/>
      <c r="S34" s="24"/>
      <c r="T34" s="24"/>
      <c r="U34" s="24"/>
    </row>
    <row r="35" spans="2:21" x14ac:dyDescent="0.2">
      <c r="B35" s="2" t="s">
        <v>98</v>
      </c>
      <c r="E35" s="10" t="s">
        <v>24</v>
      </c>
      <c r="F35" s="10"/>
      <c r="G35" s="9">
        <v>55012918</v>
      </c>
      <c r="H35" s="9">
        <v>0</v>
      </c>
      <c r="I35" s="9">
        <v>0</v>
      </c>
      <c r="J35" s="9">
        <v>0</v>
      </c>
      <c r="K35" s="9">
        <v>0</v>
      </c>
      <c r="L35" s="9">
        <f t="shared" si="10"/>
        <v>55012918</v>
      </c>
      <c r="M35" s="9">
        <f t="shared" si="11"/>
        <v>11002583.6</v>
      </c>
      <c r="O35" s="24"/>
      <c r="P35" s="24"/>
      <c r="Q35" s="24"/>
      <c r="R35" s="24"/>
      <c r="S35" s="24"/>
      <c r="T35" s="24"/>
      <c r="U35" s="24"/>
    </row>
    <row r="36" spans="2:21" x14ac:dyDescent="0.2">
      <c r="B36" s="2" t="s">
        <v>99</v>
      </c>
      <c r="E36" s="10" t="s">
        <v>25</v>
      </c>
      <c r="F36" s="10"/>
      <c r="G36" s="9">
        <v>124367684</v>
      </c>
      <c r="H36" s="9">
        <v>0</v>
      </c>
      <c r="I36" s="9">
        <v>0</v>
      </c>
      <c r="J36" s="9">
        <v>0</v>
      </c>
      <c r="K36" s="9">
        <v>0</v>
      </c>
      <c r="L36" s="9">
        <f t="shared" si="10"/>
        <v>124367684</v>
      </c>
      <c r="M36" s="9">
        <f t="shared" si="11"/>
        <v>24873536.800000001</v>
      </c>
      <c r="O36" s="24"/>
      <c r="P36" s="24"/>
      <c r="Q36" s="24"/>
      <c r="R36" s="24"/>
      <c r="S36" s="24"/>
      <c r="T36" s="24"/>
      <c r="U36" s="24"/>
    </row>
    <row r="37" spans="2:21" x14ac:dyDescent="0.2">
      <c r="B37" s="2" t="s">
        <v>94</v>
      </c>
      <c r="E37" s="12" t="s">
        <v>12</v>
      </c>
      <c r="F37" s="32"/>
      <c r="G37" s="30">
        <v>99494147</v>
      </c>
      <c r="H37" s="30">
        <v>0</v>
      </c>
      <c r="I37" s="30">
        <v>0</v>
      </c>
      <c r="J37" s="30">
        <v>0</v>
      </c>
      <c r="K37" s="30">
        <v>0</v>
      </c>
      <c r="L37" s="30">
        <f>SUM(G37:K37)</f>
        <v>99494147</v>
      </c>
      <c r="M37" s="30">
        <f>AVERAGE(G37:K37)</f>
        <v>19898829.399999999</v>
      </c>
      <c r="O37" s="24"/>
      <c r="P37" s="24"/>
      <c r="Q37" s="24"/>
      <c r="R37" s="24"/>
      <c r="S37" s="24"/>
      <c r="T37" s="24"/>
      <c r="U37" s="24"/>
    </row>
    <row r="38" spans="2:21" x14ac:dyDescent="0.2">
      <c r="B38" s="2" t="s">
        <v>100</v>
      </c>
      <c r="E38" s="12" t="s">
        <v>13</v>
      </c>
      <c r="F38" s="32"/>
      <c r="G38" s="30">
        <v>9949415</v>
      </c>
      <c r="H38" s="30">
        <v>0</v>
      </c>
      <c r="I38" s="30">
        <v>0</v>
      </c>
      <c r="J38" s="30">
        <v>0</v>
      </c>
      <c r="K38" s="30">
        <v>0</v>
      </c>
      <c r="L38" s="30">
        <f t="shared" si="10"/>
        <v>9949415</v>
      </c>
      <c r="M38" s="30">
        <f t="shared" si="11"/>
        <v>1989883</v>
      </c>
      <c r="O38" s="24"/>
      <c r="P38" s="24"/>
      <c r="Q38" s="24"/>
      <c r="R38" s="24"/>
      <c r="S38" s="24"/>
      <c r="T38" s="24"/>
      <c r="U38" s="24"/>
    </row>
    <row r="39" spans="2:21" x14ac:dyDescent="0.2">
      <c r="B39" s="2" t="s">
        <v>101</v>
      </c>
      <c r="E39" s="12" t="s">
        <v>14</v>
      </c>
      <c r="F39" s="32"/>
      <c r="G39" s="30">
        <v>6301296</v>
      </c>
      <c r="H39" s="30">
        <v>0</v>
      </c>
      <c r="I39" s="30">
        <v>0</v>
      </c>
      <c r="J39" s="30">
        <v>0</v>
      </c>
      <c r="K39" s="30">
        <v>0</v>
      </c>
      <c r="L39" s="30">
        <f t="shared" si="10"/>
        <v>6301296</v>
      </c>
      <c r="M39" s="30">
        <f t="shared" si="11"/>
        <v>1260259.2</v>
      </c>
      <c r="O39" s="24"/>
      <c r="P39" s="24"/>
      <c r="Q39" s="24"/>
      <c r="R39" s="24"/>
      <c r="S39" s="24"/>
      <c r="T39" s="24"/>
      <c r="U39" s="24"/>
    </row>
    <row r="40" spans="2:21" x14ac:dyDescent="0.2">
      <c r="B40" s="2" t="s">
        <v>102</v>
      </c>
      <c r="E40" s="31" t="s">
        <v>20</v>
      </c>
      <c r="F40" s="32"/>
      <c r="G40" s="30">
        <v>8622826</v>
      </c>
      <c r="H40" s="30">
        <v>0</v>
      </c>
      <c r="I40" s="30">
        <v>0</v>
      </c>
      <c r="J40" s="30">
        <v>0</v>
      </c>
      <c r="K40" s="30">
        <v>0</v>
      </c>
      <c r="L40" s="30">
        <f>SUM(G40:K40)</f>
        <v>8622826</v>
      </c>
      <c r="M40" s="30">
        <f>AVERAGE(G40:K40)</f>
        <v>1724565.2</v>
      </c>
      <c r="O40" s="24"/>
      <c r="P40" s="24"/>
      <c r="Q40" s="24"/>
      <c r="R40" s="24"/>
      <c r="S40" s="24"/>
      <c r="T40" s="24"/>
      <c r="U40" s="24"/>
    </row>
    <row r="41" spans="2:21" x14ac:dyDescent="0.2">
      <c r="G41" s="9"/>
      <c r="H41" s="9"/>
      <c r="I41" s="9"/>
      <c r="J41" s="9"/>
      <c r="K41" s="9"/>
      <c r="L41" s="9"/>
      <c r="M41" s="9"/>
      <c r="O41" s="24"/>
      <c r="P41" s="24"/>
      <c r="Q41" s="24"/>
      <c r="R41" s="24"/>
      <c r="S41" s="24"/>
      <c r="T41" s="24"/>
      <c r="U41" s="24"/>
    </row>
    <row r="42" spans="2:21" x14ac:dyDescent="0.2">
      <c r="B42" s="2" t="s">
        <v>111</v>
      </c>
      <c r="C42" s="2" t="s">
        <v>41</v>
      </c>
      <c r="D42" s="8" t="s">
        <v>5</v>
      </c>
      <c r="F42" s="11"/>
      <c r="G42" s="11">
        <v>516000000</v>
      </c>
      <c r="H42" s="11">
        <v>530000000</v>
      </c>
      <c r="I42" s="11">
        <v>543000000</v>
      </c>
      <c r="J42" s="11">
        <v>557000000</v>
      </c>
      <c r="K42" s="11">
        <v>572000000</v>
      </c>
      <c r="L42" s="11">
        <f>SUM(G42:K42)</f>
        <v>2718000000</v>
      </c>
      <c r="M42" s="11">
        <f>AVERAGE(G42:K42)</f>
        <v>543600000</v>
      </c>
      <c r="O42" s="24" t="s">
        <v>18</v>
      </c>
      <c r="P42" s="46" t="s">
        <v>84</v>
      </c>
      <c r="Q42" s="24"/>
      <c r="R42" s="24"/>
      <c r="S42" s="24"/>
      <c r="T42" s="24"/>
      <c r="U42" s="24"/>
    </row>
    <row r="43" spans="2:21" x14ac:dyDescent="0.2">
      <c r="E43" s="10" t="s">
        <v>226</v>
      </c>
      <c r="F43" s="13"/>
      <c r="G43" s="13">
        <f>G42-G44-G45-G46</f>
        <v>492000000</v>
      </c>
      <c r="H43" s="13">
        <f>H42-H44-H45-H46</f>
        <v>506000000</v>
      </c>
      <c r="I43" s="13">
        <f t="shared" ref="I43:K43" si="13">I42-I44-I45-I46</f>
        <v>519000000</v>
      </c>
      <c r="J43" s="13">
        <f t="shared" si="13"/>
        <v>533000000</v>
      </c>
      <c r="K43" s="13">
        <f t="shared" si="13"/>
        <v>548000000</v>
      </c>
      <c r="L43" s="13">
        <f>SUM(G43:K43)</f>
        <v>2598000000</v>
      </c>
      <c r="M43" s="13">
        <f>AVERAGE(G43:K43)</f>
        <v>519600000</v>
      </c>
      <c r="O43" s="24"/>
      <c r="P43" s="26"/>
      <c r="Q43" s="26"/>
      <c r="R43" s="26"/>
      <c r="S43" s="26"/>
      <c r="T43" s="26"/>
      <c r="U43" s="26"/>
    </row>
    <row r="44" spans="2:21" x14ac:dyDescent="0.2">
      <c r="C44" s="55">
        <v>1610</v>
      </c>
      <c r="E44" s="10" t="s">
        <v>228</v>
      </c>
      <c r="F44" s="13"/>
      <c r="G44" s="13">
        <v>10000000</v>
      </c>
      <c r="H44" s="13">
        <v>10000000</v>
      </c>
      <c r="I44" s="13">
        <v>10000000</v>
      </c>
      <c r="J44" s="13">
        <v>10000000</v>
      </c>
      <c r="K44" s="13">
        <v>10000000</v>
      </c>
      <c r="L44" s="13">
        <f>SUM(G44:K44)</f>
        <v>50000000</v>
      </c>
      <c r="M44" s="13">
        <f>AVERAGE(G44:K44)</f>
        <v>10000000</v>
      </c>
      <c r="O44" s="24"/>
      <c r="P44" s="24"/>
      <c r="Q44" s="24"/>
      <c r="R44" s="24"/>
      <c r="S44" s="24"/>
      <c r="T44" s="24"/>
      <c r="U44" s="24"/>
    </row>
    <row r="45" spans="2:21" x14ac:dyDescent="0.2">
      <c r="E45" s="10" t="s">
        <v>190</v>
      </c>
      <c r="F45" s="13"/>
      <c r="G45" s="13">
        <v>10000000</v>
      </c>
      <c r="H45" s="13">
        <v>10000000</v>
      </c>
      <c r="I45" s="13">
        <v>10000000</v>
      </c>
      <c r="J45" s="13">
        <v>10000000</v>
      </c>
      <c r="K45" s="13">
        <v>10000000</v>
      </c>
      <c r="L45" s="13">
        <f>SUM(G45:K45)</f>
        <v>50000000</v>
      </c>
      <c r="M45" s="13">
        <f>AVERAGE(G45:K45)</f>
        <v>10000000</v>
      </c>
      <c r="O45" s="24"/>
      <c r="P45" s="24"/>
      <c r="Q45" s="24"/>
      <c r="R45" s="24"/>
      <c r="S45" s="24"/>
      <c r="T45" s="24"/>
      <c r="U45" s="24"/>
    </row>
    <row r="46" spans="2:21" x14ac:dyDescent="0.2">
      <c r="C46" s="55">
        <v>1624</v>
      </c>
      <c r="E46" s="10" t="s">
        <v>229</v>
      </c>
      <c r="F46" s="13"/>
      <c r="G46" s="13">
        <v>4000000</v>
      </c>
      <c r="H46" s="13">
        <v>4000000</v>
      </c>
      <c r="I46" s="13">
        <v>4000000</v>
      </c>
      <c r="J46" s="13">
        <v>4000000</v>
      </c>
      <c r="K46" s="13">
        <v>4000000</v>
      </c>
      <c r="L46" s="13">
        <f>SUM(G46:K46)</f>
        <v>20000000</v>
      </c>
      <c r="M46" s="13">
        <f>AVERAGE(G46:K46)</f>
        <v>4000000</v>
      </c>
      <c r="O46" s="24"/>
      <c r="P46" s="24"/>
      <c r="Q46" s="24"/>
      <c r="R46" s="24"/>
      <c r="S46" s="24"/>
      <c r="T46" s="24"/>
      <c r="U46" s="24"/>
    </row>
    <row r="47" spans="2:21" x14ac:dyDescent="0.2">
      <c r="G47" s="9"/>
      <c r="H47" s="9"/>
      <c r="I47" s="9"/>
      <c r="J47" s="9"/>
      <c r="K47" s="9"/>
      <c r="L47" s="9"/>
      <c r="M47" s="9"/>
      <c r="O47" s="24"/>
      <c r="P47" s="24"/>
      <c r="Q47" s="24"/>
      <c r="R47" s="24"/>
      <c r="S47" s="24"/>
      <c r="T47" s="24"/>
      <c r="U47" s="24"/>
    </row>
    <row r="48" spans="2:21" x14ac:dyDescent="0.2">
      <c r="D48" s="8" t="s">
        <v>6</v>
      </c>
      <c r="F48" s="11"/>
      <c r="G48" s="11">
        <f>G49+G51+G59+G60</f>
        <v>1150000000</v>
      </c>
      <c r="H48" s="11">
        <f>H49+H51+H59+H60</f>
        <v>2100000000</v>
      </c>
      <c r="I48" s="11">
        <f t="shared" ref="I48:J48" si="14">I49+I51+I59+I60</f>
        <v>2100000000</v>
      </c>
      <c r="J48" s="11">
        <f t="shared" si="14"/>
        <v>2100000000</v>
      </c>
      <c r="K48" s="11">
        <f>K49+K51+K59+K60</f>
        <v>2100000000</v>
      </c>
      <c r="L48" s="11">
        <f t="shared" ref="L48:L54" si="15">SUM(G48:K48)</f>
        <v>9550000000</v>
      </c>
      <c r="M48" s="11">
        <f t="shared" ref="M48:M54" si="16">AVERAGE(G48:K48)</f>
        <v>1910000000</v>
      </c>
      <c r="O48" s="24"/>
      <c r="P48" s="24"/>
      <c r="Q48" s="24"/>
      <c r="R48" s="24"/>
      <c r="S48" s="24"/>
      <c r="T48" s="24"/>
      <c r="U48" s="24"/>
    </row>
    <row r="49" spans="2:38" x14ac:dyDescent="0.2">
      <c r="B49" s="2" t="s">
        <v>110</v>
      </c>
      <c r="C49" s="10" t="s">
        <v>29</v>
      </c>
      <c r="E49" s="10" t="s">
        <v>120</v>
      </c>
      <c r="F49" s="9"/>
      <c r="G49" s="9">
        <v>505000000</v>
      </c>
      <c r="H49" s="13">
        <v>800000000</v>
      </c>
      <c r="I49" s="13">
        <v>800000000</v>
      </c>
      <c r="J49" s="13">
        <v>800000000</v>
      </c>
      <c r="K49" s="13">
        <v>800000000</v>
      </c>
      <c r="L49" s="9">
        <f t="shared" si="15"/>
        <v>3705000000</v>
      </c>
      <c r="M49" s="9">
        <f t="shared" si="16"/>
        <v>741000000</v>
      </c>
      <c r="O49" s="24" t="s">
        <v>18</v>
      </c>
      <c r="P49" s="46" t="s">
        <v>84</v>
      </c>
      <c r="Q49" s="24"/>
      <c r="R49" s="24"/>
      <c r="S49" s="24"/>
      <c r="T49" s="24"/>
      <c r="U49" s="24"/>
    </row>
    <row r="50" spans="2:38" x14ac:dyDescent="0.2">
      <c r="C50" s="52" t="s">
        <v>47</v>
      </c>
      <c r="E50" s="31" t="s">
        <v>191</v>
      </c>
      <c r="F50" s="30"/>
      <c r="G50" s="30">
        <v>0</v>
      </c>
      <c r="H50" s="30">
        <v>50000000</v>
      </c>
      <c r="I50" s="30">
        <v>50000000</v>
      </c>
      <c r="J50" s="30">
        <v>50000000</v>
      </c>
      <c r="K50" s="30">
        <v>50000000</v>
      </c>
      <c r="L50" s="30">
        <f>SUM(G50:K50)</f>
        <v>200000000</v>
      </c>
      <c r="M50" s="30">
        <f t="shared" ref="M50" si="17">AVERAGE(G50:K50)</f>
        <v>40000000</v>
      </c>
      <c r="O50" s="24"/>
      <c r="P50" s="24"/>
      <c r="Q50" s="24"/>
      <c r="R50" s="24"/>
      <c r="S50" s="24"/>
      <c r="T50" s="24"/>
      <c r="U50" s="24"/>
    </row>
    <row r="51" spans="2:38" x14ac:dyDescent="0.2">
      <c r="B51" s="2" t="s">
        <v>110</v>
      </c>
      <c r="C51" s="10" t="s">
        <v>35</v>
      </c>
      <c r="E51" s="10" t="s">
        <v>121</v>
      </c>
      <c r="F51" s="9"/>
      <c r="G51" s="9">
        <v>375000000</v>
      </c>
      <c r="H51" s="13">
        <v>555000000</v>
      </c>
      <c r="I51" s="13">
        <v>555000000</v>
      </c>
      <c r="J51" s="13">
        <v>555000000</v>
      </c>
      <c r="K51" s="13">
        <v>555000000</v>
      </c>
      <c r="L51" s="9">
        <f t="shared" si="15"/>
        <v>2595000000</v>
      </c>
      <c r="M51" s="9">
        <f t="shared" si="16"/>
        <v>519000000</v>
      </c>
      <c r="O51" s="24" t="s">
        <v>18</v>
      </c>
      <c r="P51" s="46" t="s">
        <v>84</v>
      </c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2:38" s="12" customFormat="1" x14ac:dyDescent="0.2">
      <c r="B52" s="2" t="s">
        <v>110</v>
      </c>
      <c r="C52" s="12" t="s">
        <v>32</v>
      </c>
      <c r="E52" s="12" t="s">
        <v>12</v>
      </c>
      <c r="F52" s="30"/>
      <c r="G52" s="30">
        <v>300000000</v>
      </c>
      <c r="H52" s="30">
        <v>400000000</v>
      </c>
      <c r="I52" s="30">
        <v>400000000</v>
      </c>
      <c r="J52" s="30">
        <v>400000000</v>
      </c>
      <c r="K52" s="30">
        <v>400000000</v>
      </c>
      <c r="L52" s="30">
        <f t="shared" si="15"/>
        <v>1900000000</v>
      </c>
      <c r="M52" s="30">
        <f t="shared" si="16"/>
        <v>380000000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2:38" s="12" customFormat="1" x14ac:dyDescent="0.2">
      <c r="B53" s="2" t="s">
        <v>110</v>
      </c>
      <c r="C53" s="12" t="s">
        <v>33</v>
      </c>
      <c r="E53" s="12" t="s">
        <v>13</v>
      </c>
      <c r="F53" s="30"/>
      <c r="G53" s="30">
        <v>30000000</v>
      </c>
      <c r="H53" s="30">
        <v>50000000</v>
      </c>
      <c r="I53" s="30">
        <v>50000000</v>
      </c>
      <c r="J53" s="30">
        <v>50000000</v>
      </c>
      <c r="K53" s="30">
        <v>50000000</v>
      </c>
      <c r="L53" s="30">
        <f t="shared" si="15"/>
        <v>230000000</v>
      </c>
      <c r="M53" s="30">
        <f t="shared" si="16"/>
        <v>46000000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2:38" s="12" customFormat="1" x14ac:dyDescent="0.2">
      <c r="B54" s="2" t="s">
        <v>110</v>
      </c>
      <c r="C54" s="12" t="s">
        <v>34</v>
      </c>
      <c r="E54" s="12" t="s">
        <v>14</v>
      </c>
      <c r="F54" s="30"/>
      <c r="G54" s="30">
        <v>19000000</v>
      </c>
      <c r="H54" s="30">
        <v>50000000</v>
      </c>
      <c r="I54" s="30">
        <v>50000000</v>
      </c>
      <c r="J54" s="30">
        <v>50000000</v>
      </c>
      <c r="K54" s="30">
        <v>50000000</v>
      </c>
      <c r="L54" s="30">
        <f t="shared" si="15"/>
        <v>219000000</v>
      </c>
      <c r="M54" s="30">
        <f t="shared" si="16"/>
        <v>43800000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2:38" s="12" customFormat="1" x14ac:dyDescent="0.2">
      <c r="B55" s="2"/>
      <c r="C55" s="12" t="s">
        <v>113</v>
      </c>
      <c r="E55" s="12" t="s">
        <v>114</v>
      </c>
      <c r="F55" s="30"/>
      <c r="G55" s="30">
        <v>0</v>
      </c>
      <c r="H55" s="30">
        <v>16000000</v>
      </c>
      <c r="I55" s="30">
        <v>16000000</v>
      </c>
      <c r="J55" s="30">
        <v>16000000</v>
      </c>
      <c r="K55" s="30">
        <v>16000000</v>
      </c>
      <c r="L55" s="30">
        <f t="shared" ref="L55:L56" si="18">SUM(G55:K55)</f>
        <v>64000000</v>
      </c>
      <c r="M55" s="30">
        <f t="shared" ref="M55:M56" si="19">AVERAGE(G55:K55)</f>
        <v>12800000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2:38" s="12" customFormat="1" x14ac:dyDescent="0.2">
      <c r="B56" s="2"/>
      <c r="C56" s="12" t="s">
        <v>115</v>
      </c>
      <c r="E56" s="12" t="s">
        <v>117</v>
      </c>
      <c r="F56" s="30"/>
      <c r="G56" s="30">
        <v>0</v>
      </c>
      <c r="H56" s="30">
        <v>16000000</v>
      </c>
      <c r="I56" s="30">
        <v>16000000</v>
      </c>
      <c r="J56" s="30">
        <v>16000000</v>
      </c>
      <c r="K56" s="30">
        <v>16000000</v>
      </c>
      <c r="L56" s="30">
        <f t="shared" si="18"/>
        <v>64000000</v>
      </c>
      <c r="M56" s="30">
        <f t="shared" si="19"/>
        <v>12800000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2:38" s="12" customFormat="1" x14ac:dyDescent="0.2">
      <c r="B57" s="2"/>
      <c r="C57" s="12" t="s">
        <v>116</v>
      </c>
      <c r="E57" s="12" t="s">
        <v>118</v>
      </c>
      <c r="F57" s="30"/>
      <c r="G57" s="30">
        <v>0</v>
      </c>
      <c r="H57" s="30">
        <v>16000000</v>
      </c>
      <c r="I57" s="30">
        <v>16000000</v>
      </c>
      <c r="J57" s="30">
        <v>16000000</v>
      </c>
      <c r="K57" s="30">
        <v>16000000</v>
      </c>
      <c r="L57" s="30">
        <f t="shared" ref="L57" si="20">SUM(G57:K57)</f>
        <v>64000000</v>
      </c>
      <c r="M57" s="30">
        <f t="shared" ref="M57" si="21">AVERAGE(G57:K57)</f>
        <v>12800000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2:38" s="12" customFormat="1" x14ac:dyDescent="0.2">
      <c r="B58" s="2" t="s">
        <v>110</v>
      </c>
      <c r="C58" s="12" t="s">
        <v>119</v>
      </c>
      <c r="E58" s="31" t="s">
        <v>123</v>
      </c>
      <c r="F58" s="30"/>
      <c r="G58" s="30">
        <v>26000000</v>
      </c>
      <c r="H58" s="30">
        <v>7000000</v>
      </c>
      <c r="I58" s="30">
        <v>7000000</v>
      </c>
      <c r="J58" s="30">
        <v>7000000</v>
      </c>
      <c r="K58" s="30">
        <v>7000000</v>
      </c>
      <c r="L58" s="30">
        <f t="shared" ref="L58:L59" si="22">SUM(G58:K58)</f>
        <v>54000000</v>
      </c>
      <c r="M58" s="30">
        <f t="shared" ref="M58:M59" si="23">AVERAGE(G58:K58)</f>
        <v>10800000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2:38" x14ac:dyDescent="0.2">
      <c r="B59" s="2" t="s">
        <v>110</v>
      </c>
      <c r="C59" s="10" t="s">
        <v>31</v>
      </c>
      <c r="E59" s="10" t="s">
        <v>122</v>
      </c>
      <c r="F59" s="9"/>
      <c r="G59" s="9">
        <v>270000000</v>
      </c>
      <c r="H59" s="13">
        <v>345000000</v>
      </c>
      <c r="I59" s="13">
        <v>345000000</v>
      </c>
      <c r="J59" s="13">
        <v>345000000</v>
      </c>
      <c r="K59" s="13">
        <v>345000000</v>
      </c>
      <c r="L59" s="9">
        <f t="shared" si="22"/>
        <v>1650000000</v>
      </c>
      <c r="M59" s="9">
        <f t="shared" si="23"/>
        <v>330000000</v>
      </c>
      <c r="O59" s="24" t="s">
        <v>18</v>
      </c>
      <c r="P59" s="46" t="s">
        <v>84</v>
      </c>
      <c r="Q59" s="24"/>
      <c r="R59" s="24"/>
      <c r="S59" s="24"/>
      <c r="T59" s="24"/>
      <c r="U59" s="24"/>
    </row>
    <row r="60" spans="2:38" x14ac:dyDescent="0.2">
      <c r="C60" s="10" t="s">
        <v>30</v>
      </c>
      <c r="E60" s="10" t="s">
        <v>154</v>
      </c>
      <c r="F60" s="9"/>
      <c r="G60" s="9">
        <v>0</v>
      </c>
      <c r="H60" s="13">
        <v>400000000</v>
      </c>
      <c r="I60" s="13">
        <v>400000000</v>
      </c>
      <c r="J60" s="13">
        <v>400000000</v>
      </c>
      <c r="K60" s="13">
        <v>400000000</v>
      </c>
      <c r="L60" s="9">
        <f>SUM(G60:K60)</f>
        <v>1600000000</v>
      </c>
      <c r="M60" s="9">
        <f>AVERAGE(G60:K60)</f>
        <v>320000000</v>
      </c>
      <c r="O60" s="24" t="s">
        <v>18</v>
      </c>
      <c r="P60" s="46" t="s">
        <v>84</v>
      </c>
      <c r="Q60" s="24"/>
      <c r="R60" s="24"/>
      <c r="S60" s="24"/>
      <c r="T60" s="24"/>
      <c r="U60" s="24"/>
    </row>
    <row r="61" spans="2:38" x14ac:dyDescent="0.2">
      <c r="G61" s="28"/>
      <c r="H61" s="28"/>
      <c r="I61" s="28"/>
      <c r="J61" s="28"/>
      <c r="K61" s="28"/>
      <c r="L61" s="9"/>
      <c r="M61" s="9"/>
      <c r="O61" s="24"/>
      <c r="P61" s="24"/>
      <c r="Q61" s="24"/>
      <c r="R61" s="24"/>
      <c r="S61" s="24"/>
      <c r="T61" s="24"/>
      <c r="U61" s="24"/>
    </row>
    <row r="62" spans="2:38" x14ac:dyDescent="0.2">
      <c r="D62" s="8" t="s">
        <v>7</v>
      </c>
      <c r="F62" s="11"/>
      <c r="G62" s="11">
        <f>G63+G66+G67+G68+G71+G75+G80+G82+G83+G85+G86+G90+G92+G95+G97+G99+G100</f>
        <v>1790000000</v>
      </c>
      <c r="H62" s="11">
        <f>H63+H66+H67+H68+H71+H75+H80+H82+H83+H85+H86+H90+H92+H95+H97+H99+H100</f>
        <v>7039044097</v>
      </c>
      <c r="I62" s="11">
        <f>I63+I66+I67+I68+I71+I75+I80+I82+I83+I85+I86+I90+I92+I95+I97+I99+I100</f>
        <v>6540961294</v>
      </c>
      <c r="J62" s="11">
        <f>J63+J66+J67+J68+J71+J75+J80+J82+J83+J85+J86+J90+J92+J95+J97+J99+J100</f>
        <v>6543190719</v>
      </c>
      <c r="K62" s="11">
        <f>K63+K66+K67+K68+K71+K75+K80+K82+K83+K85+K86+K90+K92+K95+K97+K99+K100</f>
        <v>6545237332</v>
      </c>
      <c r="L62" s="11">
        <f>SUM(G62:K62)</f>
        <v>28458433442</v>
      </c>
      <c r="M62" s="11">
        <f t="shared" ref="M62:M67" si="24">AVERAGE(G62:K62)</f>
        <v>5691686688.3999996</v>
      </c>
      <c r="O62" s="24"/>
      <c r="P62" s="24"/>
      <c r="Q62" s="24"/>
      <c r="R62" s="24"/>
      <c r="S62" s="24"/>
      <c r="T62" s="24"/>
      <c r="U62" s="24"/>
    </row>
    <row r="63" spans="2:38" x14ac:dyDescent="0.2">
      <c r="B63" s="2" t="s">
        <v>110</v>
      </c>
      <c r="C63" s="2" t="s">
        <v>36</v>
      </c>
      <c r="E63" s="10" t="s">
        <v>132</v>
      </c>
      <c r="F63" s="9"/>
      <c r="G63" s="9">
        <f>SUM(G64:G65)</f>
        <v>200000000</v>
      </c>
      <c r="H63" s="9">
        <f t="shared" ref="H63:K63" si="25">SUM(H64:H65)</f>
        <v>453044097</v>
      </c>
      <c r="I63" s="9">
        <f t="shared" si="25"/>
        <v>454961294</v>
      </c>
      <c r="J63" s="9">
        <f t="shared" si="25"/>
        <v>457190719</v>
      </c>
      <c r="K63" s="9">
        <f t="shared" si="25"/>
        <v>459237332</v>
      </c>
      <c r="L63" s="9">
        <f>SUM(G63:K63)</f>
        <v>2024433442</v>
      </c>
      <c r="M63" s="9">
        <f t="shared" si="24"/>
        <v>404886688.39999998</v>
      </c>
      <c r="O63" s="24" t="s">
        <v>18</v>
      </c>
      <c r="P63" s="46" t="s">
        <v>84</v>
      </c>
      <c r="Q63" s="24"/>
      <c r="R63" s="24"/>
      <c r="S63" s="24"/>
      <c r="T63" s="24"/>
      <c r="U63" s="24"/>
    </row>
    <row r="64" spans="2:38" x14ac:dyDescent="0.2">
      <c r="B64" s="2" t="s">
        <v>110</v>
      </c>
      <c r="C64" s="52" t="s">
        <v>131</v>
      </c>
      <c r="E64" s="12" t="s">
        <v>192</v>
      </c>
      <c r="F64" s="30"/>
      <c r="G64" s="30">
        <v>158000000</v>
      </c>
      <c r="H64" s="30">
        <v>340000000</v>
      </c>
      <c r="I64" s="30">
        <v>340000000</v>
      </c>
      <c r="J64" s="30">
        <v>340000000</v>
      </c>
      <c r="K64" s="30">
        <v>340000000</v>
      </c>
      <c r="L64" s="30">
        <f t="shared" ref="L64:L67" si="26">SUM(G64:K64)</f>
        <v>1518000000</v>
      </c>
      <c r="M64" s="30">
        <f t="shared" si="24"/>
        <v>303600000</v>
      </c>
      <c r="N64" s="25"/>
      <c r="O64" s="24"/>
      <c r="P64" s="25"/>
      <c r="Q64" s="25"/>
      <c r="R64" s="25"/>
      <c r="S64" s="25"/>
      <c r="T64" s="25"/>
      <c r="U64" s="25"/>
    </row>
    <row r="65" spans="2:21" x14ac:dyDescent="0.2">
      <c r="B65" s="2" t="s">
        <v>110</v>
      </c>
      <c r="C65" s="52" t="s">
        <v>131</v>
      </c>
      <c r="E65" s="12" t="s">
        <v>193</v>
      </c>
      <c r="F65" s="30"/>
      <c r="G65" s="30">
        <v>42000000</v>
      </c>
      <c r="H65" s="30">
        <v>113044097</v>
      </c>
      <c r="I65" s="30">
        <v>114961294</v>
      </c>
      <c r="J65" s="30">
        <v>117190719</v>
      </c>
      <c r="K65" s="30">
        <v>119237332</v>
      </c>
      <c r="L65" s="30">
        <f t="shared" si="26"/>
        <v>506433442</v>
      </c>
      <c r="M65" s="30">
        <f t="shared" si="24"/>
        <v>101286688.40000001</v>
      </c>
      <c r="N65" s="25"/>
      <c r="O65" s="24"/>
      <c r="P65" s="25"/>
      <c r="Q65" s="25"/>
      <c r="R65" s="25"/>
      <c r="S65" s="25"/>
      <c r="T65" s="25"/>
      <c r="U65" s="25"/>
    </row>
    <row r="66" spans="2:21" x14ac:dyDescent="0.2">
      <c r="B66" s="2" t="s">
        <v>110</v>
      </c>
      <c r="E66" s="2" t="s">
        <v>194</v>
      </c>
      <c r="F66" s="9"/>
      <c r="G66" s="9">
        <v>1000000000</v>
      </c>
      <c r="H66" s="9">
        <v>0</v>
      </c>
      <c r="I66" s="9">
        <v>0</v>
      </c>
      <c r="J66" s="9">
        <v>0</v>
      </c>
      <c r="K66" s="9">
        <v>0</v>
      </c>
      <c r="L66" s="14">
        <f t="shared" si="26"/>
        <v>1000000000</v>
      </c>
      <c r="M66" s="14">
        <f t="shared" si="24"/>
        <v>200000000</v>
      </c>
      <c r="O66" s="24" t="s">
        <v>18</v>
      </c>
      <c r="P66" s="46" t="s">
        <v>84</v>
      </c>
      <c r="Q66" s="24"/>
      <c r="R66" s="24"/>
      <c r="S66" s="24"/>
      <c r="T66" s="24"/>
      <c r="U66" s="24"/>
    </row>
    <row r="67" spans="2:21" x14ac:dyDescent="0.2">
      <c r="B67" s="2" t="s">
        <v>110</v>
      </c>
      <c r="C67" s="10" t="s">
        <v>28</v>
      </c>
      <c r="E67" s="10" t="s">
        <v>195</v>
      </c>
      <c r="F67" s="9"/>
      <c r="G67" s="9">
        <v>80000000</v>
      </c>
      <c r="H67" s="9">
        <v>120000000</v>
      </c>
      <c r="I67" s="9">
        <v>120000000</v>
      </c>
      <c r="J67" s="9">
        <v>120000000</v>
      </c>
      <c r="K67" s="9">
        <v>120000000</v>
      </c>
      <c r="L67" s="9">
        <f t="shared" si="26"/>
        <v>560000000</v>
      </c>
      <c r="M67" s="9">
        <f t="shared" si="24"/>
        <v>112000000</v>
      </c>
      <c r="O67" s="24" t="s">
        <v>18</v>
      </c>
      <c r="P67" s="46" t="s">
        <v>84</v>
      </c>
      <c r="Q67" s="24"/>
      <c r="R67" s="24"/>
      <c r="S67" s="24"/>
      <c r="T67" s="24"/>
      <c r="U67" s="24"/>
    </row>
    <row r="68" spans="2:21" x14ac:dyDescent="0.2">
      <c r="B68" s="2" t="s">
        <v>110</v>
      </c>
      <c r="C68" s="10" t="s">
        <v>27</v>
      </c>
      <c r="E68" s="10" t="s">
        <v>230</v>
      </c>
      <c r="F68" s="9"/>
      <c r="G68" s="9">
        <v>300000000</v>
      </c>
      <c r="H68" s="9">
        <v>250000000</v>
      </c>
      <c r="I68" s="9">
        <v>250000000</v>
      </c>
      <c r="J68" s="9">
        <v>250000000</v>
      </c>
      <c r="K68" s="9">
        <v>250000000</v>
      </c>
      <c r="L68" s="9">
        <f t="shared" ref="L68:L100" si="27">SUM(G68:K68)</f>
        <v>1300000000</v>
      </c>
      <c r="M68" s="9">
        <f t="shared" ref="M68" si="28">AVERAGE(G68:K68)</f>
        <v>260000000</v>
      </c>
      <c r="O68" s="24" t="s">
        <v>18</v>
      </c>
      <c r="P68" s="46" t="s">
        <v>84</v>
      </c>
      <c r="Q68" s="24"/>
      <c r="R68" s="24"/>
      <c r="S68" s="24"/>
      <c r="T68" s="24"/>
      <c r="U68" s="24"/>
    </row>
    <row r="69" spans="2:21" x14ac:dyDescent="0.2">
      <c r="C69" s="52" t="s">
        <v>166</v>
      </c>
      <c r="E69" s="31" t="s">
        <v>196</v>
      </c>
      <c r="F69" s="30"/>
      <c r="G69" s="30">
        <v>2000000</v>
      </c>
      <c r="H69" s="30">
        <v>3000000</v>
      </c>
      <c r="I69" s="30">
        <v>3000000</v>
      </c>
      <c r="J69" s="30">
        <v>3000000</v>
      </c>
      <c r="K69" s="30">
        <v>3000000</v>
      </c>
      <c r="L69" s="30">
        <f>SUM(G69:K69)</f>
        <v>14000000</v>
      </c>
      <c r="M69" s="30">
        <f>AVERAGE(G69:K69)</f>
        <v>2800000</v>
      </c>
      <c r="O69" s="24"/>
      <c r="P69" s="24"/>
      <c r="Q69" s="24"/>
      <c r="R69" s="24"/>
      <c r="S69" s="24"/>
      <c r="T69" s="24"/>
      <c r="U69" s="24"/>
    </row>
    <row r="70" spans="2:21" x14ac:dyDescent="0.2">
      <c r="C70" s="52" t="s">
        <v>167</v>
      </c>
      <c r="E70" s="31" t="s">
        <v>197</v>
      </c>
      <c r="F70" s="30"/>
      <c r="G70" s="30">
        <v>8441000</v>
      </c>
      <c r="H70" s="30">
        <f>ROUND(0.025*H68,0)</f>
        <v>6250000</v>
      </c>
      <c r="I70" s="30">
        <f t="shared" ref="I70:K70" si="29">ROUND(0.025*I68,0)</f>
        <v>6250000</v>
      </c>
      <c r="J70" s="30">
        <f t="shared" si="29"/>
        <v>6250000</v>
      </c>
      <c r="K70" s="30">
        <f t="shared" si="29"/>
        <v>6250000</v>
      </c>
      <c r="L70" s="30">
        <f>SUM(G70:K70)</f>
        <v>33441000</v>
      </c>
      <c r="M70" s="30">
        <f>AVERAGE(G70:K70)</f>
        <v>6688200</v>
      </c>
      <c r="O70" s="24"/>
      <c r="P70" s="24"/>
      <c r="Q70" s="24"/>
      <c r="R70" s="24"/>
      <c r="S70" s="24"/>
      <c r="T70" s="24"/>
      <c r="U70" s="24"/>
    </row>
    <row r="71" spans="2:21" x14ac:dyDescent="0.2">
      <c r="C71" s="2" t="s">
        <v>37</v>
      </c>
      <c r="E71" s="2" t="s">
        <v>127</v>
      </c>
      <c r="F71" s="9"/>
      <c r="G71" s="9">
        <v>0</v>
      </c>
      <c r="H71" s="9">
        <v>3000000000</v>
      </c>
      <c r="I71" s="9">
        <v>3000000000</v>
      </c>
      <c r="J71" s="9">
        <v>3000000000</v>
      </c>
      <c r="K71" s="9">
        <v>3000000000</v>
      </c>
      <c r="L71" s="14">
        <f t="shared" ref="L71:L73" si="30">SUM(G71:K71)</f>
        <v>12000000000</v>
      </c>
      <c r="M71" s="14">
        <f t="shared" ref="M71:M73" si="31">AVERAGE(G71:K71)</f>
        <v>2400000000</v>
      </c>
      <c r="O71" s="24" t="s">
        <v>18</v>
      </c>
      <c r="P71" s="46" t="s">
        <v>84</v>
      </c>
      <c r="Q71" s="24"/>
      <c r="R71" s="24"/>
      <c r="S71" s="24"/>
      <c r="T71" s="24"/>
      <c r="U71" s="24"/>
    </row>
    <row r="72" spans="2:21" x14ac:dyDescent="0.2">
      <c r="C72" s="52">
        <v>1301</v>
      </c>
      <c r="E72" s="31" t="s">
        <v>198</v>
      </c>
      <c r="F72" s="30"/>
      <c r="G72" s="30">
        <v>0</v>
      </c>
      <c r="H72" s="30">
        <v>1000000000</v>
      </c>
      <c r="I72" s="30">
        <v>1000000000</v>
      </c>
      <c r="J72" s="30">
        <v>1000000000</v>
      </c>
      <c r="K72" s="30">
        <v>1000000000</v>
      </c>
      <c r="L72" s="30">
        <f t="shared" ref="L72" si="32">SUM(G72:K72)</f>
        <v>4000000000</v>
      </c>
      <c r="M72" s="30">
        <f t="shared" ref="M72" si="33">AVERAGE(G72:K72)</f>
        <v>800000000</v>
      </c>
      <c r="O72" s="24"/>
      <c r="P72" s="24"/>
      <c r="Q72" s="24"/>
      <c r="R72" s="24"/>
      <c r="S72" s="24"/>
      <c r="T72" s="24"/>
      <c r="U72" s="24"/>
    </row>
    <row r="73" spans="2:21" x14ac:dyDescent="0.2">
      <c r="C73" s="52">
        <v>1301</v>
      </c>
      <c r="E73" s="31" t="s">
        <v>199</v>
      </c>
      <c r="F73" s="30"/>
      <c r="G73" s="30">
        <v>0</v>
      </c>
      <c r="H73" s="30">
        <v>5000000</v>
      </c>
      <c r="I73" s="30">
        <v>5000000</v>
      </c>
      <c r="J73" s="30">
        <v>5000000</v>
      </c>
      <c r="K73" s="30">
        <v>5000000</v>
      </c>
      <c r="L73" s="30">
        <f t="shared" si="30"/>
        <v>20000000</v>
      </c>
      <c r="M73" s="30">
        <f t="shared" si="31"/>
        <v>4000000</v>
      </c>
      <c r="O73" s="24"/>
      <c r="P73" s="24"/>
      <c r="Q73" s="24"/>
      <c r="R73" s="24"/>
      <c r="S73" s="24"/>
      <c r="T73" s="24"/>
      <c r="U73" s="24"/>
    </row>
    <row r="74" spans="2:21" x14ac:dyDescent="0.2">
      <c r="C74" s="52">
        <v>1301</v>
      </c>
      <c r="E74" s="31" t="s">
        <v>200</v>
      </c>
      <c r="F74" s="30"/>
      <c r="G74" s="30">
        <v>0</v>
      </c>
      <c r="H74" s="30">
        <v>5000000</v>
      </c>
      <c r="I74" s="30">
        <v>5000000</v>
      </c>
      <c r="J74" s="30">
        <v>5000000</v>
      </c>
      <c r="K74" s="30">
        <v>5000000</v>
      </c>
      <c r="L74" s="30">
        <f t="shared" ref="L74" si="34">SUM(G74:K74)</f>
        <v>20000000</v>
      </c>
      <c r="M74" s="30">
        <f t="shared" ref="M74" si="35">AVERAGE(G74:K74)</f>
        <v>4000000</v>
      </c>
      <c r="O74" s="24"/>
      <c r="P74" s="24"/>
      <c r="Q74" s="24"/>
      <c r="R74" s="24"/>
      <c r="S74" s="24"/>
      <c r="T74" s="24"/>
      <c r="U74" s="24"/>
    </row>
    <row r="75" spans="2:21" x14ac:dyDescent="0.2">
      <c r="C75" s="10" t="s">
        <v>38</v>
      </c>
      <c r="E75" s="10" t="s">
        <v>128</v>
      </c>
      <c r="F75" s="9"/>
      <c r="G75" s="9">
        <v>0</v>
      </c>
      <c r="H75" s="9">
        <v>600000000</v>
      </c>
      <c r="I75" s="9">
        <v>600000000</v>
      </c>
      <c r="J75" s="9">
        <v>600000000</v>
      </c>
      <c r="K75" s="9">
        <v>600000000</v>
      </c>
      <c r="L75" s="9">
        <f>SUM(G75:K75)</f>
        <v>2400000000</v>
      </c>
      <c r="M75" s="9">
        <f t="shared" ref="M75:M99" si="36">AVERAGE(G75:K75)</f>
        <v>480000000</v>
      </c>
      <c r="O75" s="24" t="s">
        <v>18</v>
      </c>
      <c r="P75" s="46" t="s">
        <v>84</v>
      </c>
      <c r="Q75" s="24"/>
      <c r="R75" s="24"/>
      <c r="S75" s="24"/>
      <c r="T75" s="24"/>
      <c r="U75" s="24"/>
    </row>
    <row r="76" spans="2:21" x14ac:dyDescent="0.2">
      <c r="C76" s="52">
        <v>1302</v>
      </c>
      <c r="E76" s="31" t="s">
        <v>201</v>
      </c>
      <c r="F76" s="30"/>
      <c r="G76" s="30">
        <v>0</v>
      </c>
      <c r="H76" s="30">
        <f>ROUND(0.25*H75,0)</f>
        <v>150000000</v>
      </c>
      <c r="I76" s="30">
        <f t="shared" ref="I76:K76" si="37">ROUND(0.25*I75,0)</f>
        <v>150000000</v>
      </c>
      <c r="J76" s="30">
        <f t="shared" si="37"/>
        <v>150000000</v>
      </c>
      <c r="K76" s="30">
        <f t="shared" si="37"/>
        <v>150000000</v>
      </c>
      <c r="L76" s="30">
        <f t="shared" ref="L76" si="38">SUM(G76:K76)</f>
        <v>600000000</v>
      </c>
      <c r="M76" s="30">
        <f t="shared" ref="M76" si="39">AVERAGE(G76:K76)</f>
        <v>120000000</v>
      </c>
      <c r="O76" s="24"/>
      <c r="P76" s="24"/>
      <c r="Q76" s="24"/>
      <c r="R76" s="24"/>
      <c r="S76" s="24"/>
      <c r="T76" s="24"/>
      <c r="U76" s="24"/>
    </row>
    <row r="77" spans="2:21" x14ac:dyDescent="0.2">
      <c r="C77" s="52">
        <v>1302</v>
      </c>
      <c r="E77" s="31" t="s">
        <v>237</v>
      </c>
      <c r="F77" s="30"/>
      <c r="G77" s="30">
        <v>0</v>
      </c>
      <c r="H77" s="30">
        <f>ROUND(0.25*H75,0)</f>
        <v>150000000</v>
      </c>
      <c r="I77" s="30">
        <f t="shared" ref="I77:K77" si="40">ROUND(0.25*I75,0)</f>
        <v>150000000</v>
      </c>
      <c r="J77" s="30">
        <f t="shared" si="40"/>
        <v>150000000</v>
      </c>
      <c r="K77" s="30">
        <f t="shared" si="40"/>
        <v>150000000</v>
      </c>
      <c r="L77" s="30">
        <f t="shared" ref="L77" si="41">SUM(G77:K77)</f>
        <v>600000000</v>
      </c>
      <c r="M77" s="30">
        <f t="shared" ref="M77" si="42">AVERAGE(G77:K77)</f>
        <v>120000000</v>
      </c>
      <c r="O77" s="24"/>
      <c r="P77" s="24"/>
      <c r="Q77" s="24"/>
      <c r="R77" s="24"/>
      <c r="S77" s="24"/>
      <c r="T77" s="24"/>
      <c r="U77" s="24"/>
    </row>
    <row r="78" spans="2:21" x14ac:dyDescent="0.2">
      <c r="C78" s="52">
        <v>1302</v>
      </c>
      <c r="E78" s="31" t="s">
        <v>202</v>
      </c>
      <c r="F78" s="30"/>
      <c r="G78" s="30">
        <v>0</v>
      </c>
      <c r="H78" s="30">
        <v>5000000</v>
      </c>
      <c r="I78" s="30">
        <v>5000000</v>
      </c>
      <c r="J78" s="30">
        <v>5000000</v>
      </c>
      <c r="K78" s="30">
        <v>5000000</v>
      </c>
      <c r="L78" s="30">
        <f t="shared" ref="L78:L79" si="43">SUM(G78:K78)</f>
        <v>20000000</v>
      </c>
      <c r="M78" s="30">
        <f t="shared" si="36"/>
        <v>4000000</v>
      </c>
      <c r="O78" s="24"/>
      <c r="P78" s="24"/>
      <c r="Q78" s="24"/>
      <c r="R78" s="24"/>
      <c r="S78" s="24"/>
      <c r="T78" s="24"/>
      <c r="U78" s="24"/>
    </row>
    <row r="79" spans="2:21" x14ac:dyDescent="0.2">
      <c r="C79" s="52">
        <v>1302</v>
      </c>
      <c r="E79" s="31" t="s">
        <v>203</v>
      </c>
      <c r="F79" s="30"/>
      <c r="G79" s="30">
        <v>0</v>
      </c>
      <c r="H79" s="30">
        <v>3000000</v>
      </c>
      <c r="I79" s="30">
        <v>3000000</v>
      </c>
      <c r="J79" s="30">
        <v>3000000</v>
      </c>
      <c r="K79" s="30">
        <v>3000000</v>
      </c>
      <c r="L79" s="30">
        <f t="shared" si="43"/>
        <v>12000000</v>
      </c>
      <c r="M79" s="30">
        <f t="shared" si="36"/>
        <v>2400000</v>
      </c>
      <c r="O79" s="24"/>
      <c r="P79" s="24"/>
      <c r="Q79" s="24"/>
      <c r="R79" s="24"/>
      <c r="S79" s="24"/>
      <c r="T79" s="24"/>
      <c r="U79" s="24"/>
    </row>
    <row r="80" spans="2:21" x14ac:dyDescent="0.2">
      <c r="C80" s="10" t="s">
        <v>39</v>
      </c>
      <c r="E80" s="10" t="s">
        <v>129</v>
      </c>
      <c r="F80" s="9"/>
      <c r="G80" s="9">
        <v>0</v>
      </c>
      <c r="H80" s="9">
        <v>250000000</v>
      </c>
      <c r="I80" s="9">
        <v>250000000</v>
      </c>
      <c r="J80" s="9">
        <v>250000000</v>
      </c>
      <c r="K80" s="9">
        <v>250000000</v>
      </c>
      <c r="L80" s="9">
        <f t="shared" ref="L80:L97" si="44">SUM(G80:K80)</f>
        <v>1000000000</v>
      </c>
      <c r="M80" s="9">
        <f t="shared" si="36"/>
        <v>200000000</v>
      </c>
      <c r="O80" s="24" t="s">
        <v>18</v>
      </c>
      <c r="P80" s="46" t="s">
        <v>84</v>
      </c>
      <c r="Q80" s="24"/>
      <c r="R80" s="24"/>
      <c r="S80" s="24"/>
      <c r="T80" s="24"/>
      <c r="U80" s="24"/>
    </row>
    <row r="81" spans="3:21" x14ac:dyDescent="0.2">
      <c r="C81" s="52">
        <v>1304</v>
      </c>
      <c r="E81" s="31" t="s">
        <v>204</v>
      </c>
      <c r="F81" s="30"/>
      <c r="G81" s="30">
        <v>0</v>
      </c>
      <c r="H81" s="30">
        <f>ROUND(0.01*H80,0)</f>
        <v>2500000</v>
      </c>
      <c r="I81" s="30">
        <f t="shared" ref="I81:K81" si="45">ROUND(0.01*I80,0)</f>
        <v>2500000</v>
      </c>
      <c r="J81" s="30">
        <f t="shared" si="45"/>
        <v>2500000</v>
      </c>
      <c r="K81" s="30">
        <f t="shared" si="45"/>
        <v>2500000</v>
      </c>
      <c r="L81" s="30">
        <f>SUM(G81:K81)</f>
        <v>10000000</v>
      </c>
      <c r="M81" s="30">
        <f t="shared" ref="M81" si="46">AVERAGE(G81:K81)</f>
        <v>2000000</v>
      </c>
      <c r="O81" s="24"/>
      <c r="P81" s="24"/>
      <c r="Q81" s="24"/>
      <c r="R81" s="24"/>
      <c r="S81" s="24"/>
      <c r="T81" s="24"/>
      <c r="U81" s="24"/>
    </row>
    <row r="82" spans="3:21" x14ac:dyDescent="0.2">
      <c r="C82" s="10" t="s">
        <v>40</v>
      </c>
      <c r="E82" s="10" t="s">
        <v>130</v>
      </c>
      <c r="F82" s="9"/>
      <c r="G82" s="9">
        <v>0</v>
      </c>
      <c r="H82" s="9">
        <v>16000000</v>
      </c>
      <c r="I82" s="9">
        <v>16000000</v>
      </c>
      <c r="J82" s="9">
        <v>16000000</v>
      </c>
      <c r="K82" s="9">
        <v>16000000</v>
      </c>
      <c r="L82" s="9">
        <f t="shared" ref="L82" si="47">SUM(G82:K82)</f>
        <v>64000000</v>
      </c>
      <c r="M82" s="9">
        <f t="shared" ref="M82" si="48">AVERAGE(G82:K82)</f>
        <v>12800000</v>
      </c>
      <c r="O82" s="24" t="s">
        <v>18</v>
      </c>
      <c r="P82" s="46" t="s">
        <v>84</v>
      </c>
      <c r="Q82" s="24"/>
      <c r="R82" s="24"/>
      <c r="S82" s="24"/>
      <c r="T82" s="24"/>
      <c r="U82" s="24"/>
    </row>
    <row r="83" spans="3:21" x14ac:dyDescent="0.2">
      <c r="C83" s="10" t="s">
        <v>133</v>
      </c>
      <c r="E83" s="10" t="s">
        <v>134</v>
      </c>
      <c r="F83" s="9"/>
      <c r="G83" s="9">
        <v>0</v>
      </c>
      <c r="H83" s="9">
        <v>250000000</v>
      </c>
      <c r="I83" s="9">
        <v>250000000</v>
      </c>
      <c r="J83" s="9">
        <v>250000000</v>
      </c>
      <c r="K83" s="9">
        <v>250000000</v>
      </c>
      <c r="L83" s="9">
        <f t="shared" ref="L83:L84" si="49">SUM(G83:K83)</f>
        <v>1000000000</v>
      </c>
      <c r="M83" s="9">
        <f t="shared" ref="M83" si="50">AVERAGE(G83:K83)</f>
        <v>200000000</v>
      </c>
      <c r="O83" s="24" t="s">
        <v>18</v>
      </c>
      <c r="P83" s="46" t="s">
        <v>84</v>
      </c>
      <c r="Q83" s="24"/>
      <c r="R83" s="24"/>
      <c r="S83" s="24"/>
      <c r="T83" s="24"/>
      <c r="U83" s="24"/>
    </row>
    <row r="84" spans="3:21" x14ac:dyDescent="0.2">
      <c r="C84" s="52" t="s">
        <v>159</v>
      </c>
      <c r="E84" s="31" t="s">
        <v>158</v>
      </c>
      <c r="F84" s="30"/>
      <c r="G84" s="30">
        <v>0</v>
      </c>
      <c r="H84" s="58">
        <v>10000000</v>
      </c>
      <c r="I84" s="58"/>
      <c r="J84" s="58"/>
      <c r="K84" s="58"/>
      <c r="L84" s="30">
        <f t="shared" si="49"/>
        <v>10000000</v>
      </c>
      <c r="M84" s="30">
        <f>L84/5</f>
        <v>2000000</v>
      </c>
      <c r="O84" s="24"/>
      <c r="P84" s="24"/>
      <c r="Q84" s="24"/>
      <c r="R84" s="24"/>
      <c r="S84" s="24"/>
      <c r="T84" s="24"/>
      <c r="U84" s="24"/>
    </row>
    <row r="85" spans="3:21" x14ac:dyDescent="0.2">
      <c r="C85" s="10" t="s">
        <v>135</v>
      </c>
      <c r="E85" s="10" t="s">
        <v>136</v>
      </c>
      <c r="F85" s="9"/>
      <c r="G85" s="9">
        <v>0</v>
      </c>
      <c r="H85" s="9">
        <v>250000000</v>
      </c>
      <c r="I85" s="9">
        <v>250000000</v>
      </c>
      <c r="J85" s="9">
        <v>250000000</v>
      </c>
      <c r="K85" s="9">
        <v>250000000</v>
      </c>
      <c r="L85" s="9">
        <f t="shared" ref="L85" si="51">SUM(G85:K85)</f>
        <v>1000000000</v>
      </c>
      <c r="M85" s="9">
        <f t="shared" ref="M85" si="52">AVERAGE(G85:K85)</f>
        <v>200000000</v>
      </c>
      <c r="O85" s="24" t="s">
        <v>18</v>
      </c>
      <c r="P85" s="46" t="s">
        <v>84</v>
      </c>
      <c r="Q85" s="24"/>
      <c r="R85" s="24"/>
      <c r="S85" s="24"/>
      <c r="T85" s="24"/>
      <c r="U85" s="24"/>
    </row>
    <row r="86" spans="3:21" x14ac:dyDescent="0.2">
      <c r="C86" s="10" t="s">
        <v>137</v>
      </c>
      <c r="E86" s="10" t="s">
        <v>138</v>
      </c>
      <c r="F86" s="9"/>
      <c r="G86" s="9">
        <v>0</v>
      </c>
      <c r="H86" s="9">
        <v>250000000</v>
      </c>
      <c r="I86" s="9">
        <v>250000000</v>
      </c>
      <c r="J86" s="9">
        <v>250000000</v>
      </c>
      <c r="K86" s="9">
        <v>250000000</v>
      </c>
      <c r="L86" s="9">
        <f>SUM(G86:K86)</f>
        <v>1000000000</v>
      </c>
      <c r="M86" s="9">
        <f>AVERAGE(G86:K86)</f>
        <v>200000000</v>
      </c>
      <c r="O86" s="24" t="s">
        <v>18</v>
      </c>
      <c r="P86" s="46" t="s">
        <v>84</v>
      </c>
      <c r="Q86" s="24"/>
      <c r="R86" s="24"/>
      <c r="S86" s="24"/>
      <c r="T86" s="24"/>
      <c r="U86" s="24"/>
    </row>
    <row r="87" spans="3:21" x14ac:dyDescent="0.2">
      <c r="C87" s="52" t="s">
        <v>160</v>
      </c>
      <c r="E87" s="31" t="s">
        <v>220</v>
      </c>
      <c r="F87" s="30"/>
      <c r="G87" s="30">
        <v>0</v>
      </c>
      <c r="H87" s="30">
        <f>ROUND(0.3*H86,0)</f>
        <v>75000000</v>
      </c>
      <c r="I87" s="30">
        <f t="shared" ref="I87:K87" si="53">ROUND(0.3*I86,0)</f>
        <v>75000000</v>
      </c>
      <c r="J87" s="30">
        <f t="shared" si="53"/>
        <v>75000000</v>
      </c>
      <c r="K87" s="30">
        <f t="shared" si="53"/>
        <v>75000000</v>
      </c>
      <c r="L87" s="30">
        <f t="shared" ref="L87" si="54">SUM(G87:K87)</f>
        <v>300000000</v>
      </c>
      <c r="M87" s="30">
        <f t="shared" ref="M87" si="55">AVERAGE(G87:K87)</f>
        <v>60000000</v>
      </c>
      <c r="O87" s="24"/>
      <c r="P87" s="24"/>
      <c r="Q87" s="24"/>
      <c r="R87" s="24"/>
      <c r="S87" s="24"/>
      <c r="T87" s="24"/>
      <c r="U87" s="24"/>
    </row>
    <row r="88" spans="3:21" x14ac:dyDescent="0.2">
      <c r="C88" s="52" t="s">
        <v>161</v>
      </c>
      <c r="E88" s="31" t="s">
        <v>221</v>
      </c>
      <c r="F88" s="30"/>
      <c r="G88" s="30">
        <v>0</v>
      </c>
      <c r="H88" s="30">
        <f>ROUND(0.3*H86,0)</f>
        <v>75000000</v>
      </c>
      <c r="I88" s="30">
        <f t="shared" ref="I88:K88" si="56">ROUND(0.3*I86,0)</f>
        <v>75000000</v>
      </c>
      <c r="J88" s="30">
        <f t="shared" si="56"/>
        <v>75000000</v>
      </c>
      <c r="K88" s="30">
        <f t="shared" si="56"/>
        <v>75000000</v>
      </c>
      <c r="L88" s="30">
        <f t="shared" ref="L88" si="57">SUM(G88:K88)</f>
        <v>300000000</v>
      </c>
      <c r="M88" s="30">
        <f t="shared" ref="M88" si="58">AVERAGE(G88:K88)</f>
        <v>60000000</v>
      </c>
      <c r="O88" s="24"/>
      <c r="P88" s="24"/>
      <c r="Q88" s="24"/>
      <c r="R88" s="24"/>
      <c r="S88" s="24"/>
      <c r="T88" s="24"/>
      <c r="U88" s="24"/>
    </row>
    <row r="89" spans="3:21" x14ac:dyDescent="0.2">
      <c r="C89" s="52" t="s">
        <v>162</v>
      </c>
      <c r="E89" s="31" t="s">
        <v>222</v>
      </c>
      <c r="F89" s="30"/>
      <c r="G89" s="30">
        <v>0</v>
      </c>
      <c r="H89" s="30">
        <f>ROUND(0.1*H86,0)</f>
        <v>25000000</v>
      </c>
      <c r="I89" s="30">
        <f t="shared" ref="I89:K89" si="59">ROUND(0.1*I86,0)</f>
        <v>25000000</v>
      </c>
      <c r="J89" s="30">
        <f t="shared" si="59"/>
        <v>25000000</v>
      </c>
      <c r="K89" s="30">
        <f t="shared" si="59"/>
        <v>25000000</v>
      </c>
      <c r="L89" s="30">
        <f t="shared" ref="L89" si="60">SUM(G89:K89)</f>
        <v>100000000</v>
      </c>
      <c r="M89" s="30">
        <f t="shared" ref="M89" si="61">AVERAGE(G89:K89)</f>
        <v>20000000</v>
      </c>
      <c r="O89" s="24"/>
      <c r="P89" s="24"/>
      <c r="Q89" s="24"/>
      <c r="R89" s="24"/>
      <c r="S89" s="24"/>
      <c r="T89" s="24"/>
      <c r="U89" s="24"/>
    </row>
    <row r="90" spans="3:21" x14ac:dyDescent="0.2">
      <c r="C90" s="10" t="s">
        <v>142</v>
      </c>
      <c r="E90" s="10" t="s">
        <v>141</v>
      </c>
      <c r="F90" s="9"/>
      <c r="G90" s="9">
        <v>0</v>
      </c>
      <c r="H90" s="9">
        <v>100000000</v>
      </c>
      <c r="I90" s="9">
        <v>100000000</v>
      </c>
      <c r="J90" s="9">
        <v>100000000</v>
      </c>
      <c r="K90" s="9">
        <v>100000000</v>
      </c>
      <c r="L90" s="9">
        <f>SUM(G90:K90)</f>
        <v>400000000</v>
      </c>
      <c r="M90" s="9">
        <f>AVERAGE(G90:K90)</f>
        <v>80000000</v>
      </c>
      <c r="O90" s="24" t="s">
        <v>18</v>
      </c>
      <c r="P90" s="46" t="s">
        <v>84</v>
      </c>
      <c r="Q90" s="24"/>
      <c r="R90" s="24"/>
      <c r="S90" s="24"/>
      <c r="T90" s="24"/>
      <c r="U90" s="24"/>
    </row>
    <row r="91" spans="3:21" x14ac:dyDescent="0.2">
      <c r="C91" s="52" t="s">
        <v>163</v>
      </c>
      <c r="E91" s="31" t="s">
        <v>223</v>
      </c>
      <c r="F91" s="30"/>
      <c r="G91" s="30">
        <v>0</v>
      </c>
      <c r="H91" s="30">
        <f>ROUND(0.5*H90,0)</f>
        <v>50000000</v>
      </c>
      <c r="I91" s="30">
        <f t="shared" ref="I91:K91" si="62">ROUND(0.5*I90,0)</f>
        <v>50000000</v>
      </c>
      <c r="J91" s="30">
        <f t="shared" si="62"/>
        <v>50000000</v>
      </c>
      <c r="K91" s="30">
        <f t="shared" si="62"/>
        <v>50000000</v>
      </c>
      <c r="L91" s="30">
        <f t="shared" ref="L91" si="63">SUM(G91:K91)</f>
        <v>200000000</v>
      </c>
      <c r="M91" s="30">
        <f t="shared" ref="M91" si="64">AVERAGE(G91:K91)</f>
        <v>40000000</v>
      </c>
      <c r="O91" s="24"/>
      <c r="P91" s="24"/>
      <c r="Q91" s="24"/>
      <c r="R91" s="24"/>
      <c r="S91" s="24"/>
      <c r="T91" s="24"/>
      <c r="U91" s="24"/>
    </row>
    <row r="92" spans="3:21" x14ac:dyDescent="0.2">
      <c r="C92" s="10" t="s">
        <v>144</v>
      </c>
      <c r="E92" s="10" t="s">
        <v>143</v>
      </c>
      <c r="F92" s="9"/>
      <c r="G92" s="9">
        <v>0</v>
      </c>
      <c r="H92" s="9">
        <v>750000000</v>
      </c>
      <c r="I92" s="9">
        <v>750000000</v>
      </c>
      <c r="J92" s="9">
        <v>750000000</v>
      </c>
      <c r="K92" s="9">
        <v>750000000</v>
      </c>
      <c r="L92" s="9">
        <f>SUM(G92:K92)</f>
        <v>3000000000</v>
      </c>
      <c r="M92" s="9">
        <f>AVERAGE(G92:K92)</f>
        <v>600000000</v>
      </c>
      <c r="O92" s="24" t="s">
        <v>18</v>
      </c>
      <c r="P92" s="46" t="s">
        <v>84</v>
      </c>
      <c r="Q92" s="24"/>
      <c r="R92" s="24"/>
      <c r="S92" s="24"/>
      <c r="T92" s="24"/>
      <c r="U92" s="24"/>
    </row>
    <row r="93" spans="3:21" x14ac:dyDescent="0.2">
      <c r="C93" s="57" t="s">
        <v>165</v>
      </c>
      <c r="E93" s="31" t="s">
        <v>44</v>
      </c>
      <c r="F93" s="30"/>
      <c r="G93" s="30">
        <v>0</v>
      </c>
      <c r="H93" s="30">
        <v>5000000</v>
      </c>
      <c r="I93" s="30">
        <v>5000000</v>
      </c>
      <c r="J93" s="30">
        <v>5000000</v>
      </c>
      <c r="K93" s="30">
        <v>5000000</v>
      </c>
      <c r="L93" s="30">
        <f t="shared" ref="L93:L94" si="65">SUM(G93:K93)</f>
        <v>20000000</v>
      </c>
      <c r="M93" s="30">
        <f t="shared" ref="M93:M94" si="66">AVERAGE(G93:K93)</f>
        <v>4000000</v>
      </c>
      <c r="O93" s="24"/>
      <c r="P93" s="24"/>
      <c r="Q93" s="24"/>
      <c r="R93" s="24"/>
      <c r="S93" s="24"/>
      <c r="T93" s="24"/>
      <c r="U93" s="24"/>
    </row>
    <row r="94" spans="3:21" x14ac:dyDescent="0.2">
      <c r="C94" s="52" t="s">
        <v>164</v>
      </c>
      <c r="E94" s="31" t="s">
        <v>45</v>
      </c>
      <c r="F94" s="30"/>
      <c r="G94" s="30">
        <v>0</v>
      </c>
      <c r="H94" s="30">
        <v>5000000</v>
      </c>
      <c r="I94" s="30">
        <v>5000000</v>
      </c>
      <c r="J94" s="30">
        <v>5000000</v>
      </c>
      <c r="K94" s="30">
        <v>5000000</v>
      </c>
      <c r="L94" s="30">
        <f t="shared" si="65"/>
        <v>20000000</v>
      </c>
      <c r="M94" s="30">
        <f t="shared" si="66"/>
        <v>4000000</v>
      </c>
      <c r="O94" s="24"/>
      <c r="P94" s="24"/>
      <c r="Q94" s="24"/>
      <c r="R94" s="24"/>
      <c r="S94" s="24"/>
      <c r="T94" s="24"/>
      <c r="U94" s="24"/>
    </row>
    <row r="95" spans="3:21" x14ac:dyDescent="0.2">
      <c r="C95" s="10" t="s">
        <v>145</v>
      </c>
      <c r="E95" s="10" t="s">
        <v>146</v>
      </c>
      <c r="F95" s="9"/>
      <c r="G95" s="9">
        <v>0</v>
      </c>
      <c r="H95" s="9">
        <v>250000000</v>
      </c>
      <c r="I95" s="9">
        <v>250000000</v>
      </c>
      <c r="J95" s="9">
        <v>250000000</v>
      </c>
      <c r="K95" s="9">
        <v>250000000</v>
      </c>
      <c r="L95" s="9">
        <f>SUM(G95:K95)</f>
        <v>1000000000</v>
      </c>
      <c r="M95" s="9">
        <f>AVERAGE(G95:K95)</f>
        <v>200000000</v>
      </c>
      <c r="O95" s="24" t="s">
        <v>18</v>
      </c>
      <c r="P95" s="46" t="s">
        <v>84</v>
      </c>
      <c r="Q95" s="24"/>
      <c r="R95" s="24"/>
      <c r="S95" s="24"/>
      <c r="T95" s="24"/>
      <c r="U95" s="24"/>
    </row>
    <row r="96" spans="3:21" x14ac:dyDescent="0.2">
      <c r="C96" s="52" t="s">
        <v>71</v>
      </c>
      <c r="E96" s="31" t="s">
        <v>46</v>
      </c>
      <c r="F96" s="30"/>
      <c r="G96" s="30">
        <v>0</v>
      </c>
      <c r="H96" s="30">
        <v>5000000</v>
      </c>
      <c r="I96" s="30">
        <v>5000000</v>
      </c>
      <c r="J96" s="30">
        <v>5000000</v>
      </c>
      <c r="K96" s="30">
        <v>5000000</v>
      </c>
      <c r="L96" s="30">
        <f t="shared" ref="L96" si="67">SUM(G96:K96)</f>
        <v>20000000</v>
      </c>
      <c r="M96" s="30">
        <f>AVERAGE(G96:K96)</f>
        <v>4000000</v>
      </c>
      <c r="O96" s="24"/>
      <c r="P96" s="24"/>
      <c r="Q96" s="24"/>
      <c r="R96" s="24"/>
      <c r="S96" s="24"/>
      <c r="T96" s="24"/>
      <c r="U96" s="24"/>
    </row>
    <row r="97" spans="2:21" x14ac:dyDescent="0.2">
      <c r="C97" s="10" t="s">
        <v>139</v>
      </c>
      <c r="E97" s="10" t="s">
        <v>140</v>
      </c>
      <c r="F97" s="9"/>
      <c r="G97" s="9">
        <v>0</v>
      </c>
      <c r="H97" s="9">
        <v>500000000</v>
      </c>
      <c r="I97" s="9">
        <v>0</v>
      </c>
      <c r="J97" s="9">
        <v>0</v>
      </c>
      <c r="K97" s="9">
        <v>0</v>
      </c>
      <c r="L97" s="9">
        <f t="shared" si="44"/>
        <v>500000000</v>
      </c>
      <c r="M97" s="9">
        <f t="shared" si="36"/>
        <v>100000000</v>
      </c>
      <c r="O97" s="24" t="s">
        <v>18</v>
      </c>
      <c r="P97" s="46" t="s">
        <v>84</v>
      </c>
      <c r="Q97" s="24"/>
      <c r="R97" s="24"/>
      <c r="S97" s="24"/>
      <c r="T97" s="24"/>
      <c r="U97" s="24"/>
    </row>
    <row r="98" spans="2:21" x14ac:dyDescent="0.2">
      <c r="C98" s="52" t="s">
        <v>157</v>
      </c>
      <c r="E98" s="31" t="s">
        <v>224</v>
      </c>
      <c r="F98" s="30"/>
      <c r="G98" s="30">
        <v>0</v>
      </c>
      <c r="H98" s="30">
        <f>ROUND(0.5*H97,0)</f>
        <v>250000000</v>
      </c>
      <c r="I98" s="30">
        <f t="shared" ref="I98:K98" si="68">ROUND(0.5*I97,0)</f>
        <v>0</v>
      </c>
      <c r="J98" s="30">
        <f t="shared" si="68"/>
        <v>0</v>
      </c>
      <c r="K98" s="30">
        <f t="shared" si="68"/>
        <v>0</v>
      </c>
      <c r="L98" s="30">
        <f t="shared" ref="L98" si="69">SUM(G98:K98)</f>
        <v>250000000</v>
      </c>
      <c r="M98" s="30">
        <f t="shared" si="36"/>
        <v>50000000</v>
      </c>
      <c r="O98" s="24"/>
      <c r="P98" s="24"/>
      <c r="Q98" s="24"/>
      <c r="R98" s="24"/>
      <c r="S98" s="24"/>
      <c r="T98" s="24"/>
      <c r="U98" s="24"/>
    </row>
    <row r="99" spans="2:21" x14ac:dyDescent="0.2">
      <c r="B99" s="2" t="s">
        <v>112</v>
      </c>
      <c r="E99" s="10" t="s">
        <v>231</v>
      </c>
      <c r="F99" s="9"/>
      <c r="G99" s="9">
        <v>100000000</v>
      </c>
      <c r="H99" s="9">
        <v>0</v>
      </c>
      <c r="I99" s="9">
        <v>0</v>
      </c>
      <c r="J99" s="9">
        <v>0</v>
      </c>
      <c r="K99" s="9">
        <v>0</v>
      </c>
      <c r="L99" s="9">
        <f t="shared" si="27"/>
        <v>100000000</v>
      </c>
      <c r="M99" s="9">
        <f t="shared" si="36"/>
        <v>20000000</v>
      </c>
      <c r="O99" s="24" t="s">
        <v>19</v>
      </c>
      <c r="P99" s="46" t="s">
        <v>85</v>
      </c>
      <c r="Q99" s="24"/>
      <c r="R99" s="24"/>
      <c r="S99" s="24"/>
      <c r="T99" s="24"/>
      <c r="U99" s="24"/>
    </row>
    <row r="100" spans="2:21" x14ac:dyDescent="0.2">
      <c r="B100" s="2" t="s">
        <v>112</v>
      </c>
      <c r="E100" s="10" t="s">
        <v>232</v>
      </c>
      <c r="F100" s="9"/>
      <c r="G100" s="9">
        <v>110000000</v>
      </c>
      <c r="H100" s="9">
        <v>0</v>
      </c>
      <c r="I100" s="9">
        <v>0</v>
      </c>
      <c r="J100" s="9">
        <v>0</v>
      </c>
      <c r="K100" s="9">
        <v>0</v>
      </c>
      <c r="L100" s="9">
        <f t="shared" si="27"/>
        <v>110000000</v>
      </c>
      <c r="M100" s="9">
        <f t="shared" ref="M100" si="70">AVERAGE(G100:K100)</f>
        <v>22000000</v>
      </c>
      <c r="O100" s="24" t="s">
        <v>19</v>
      </c>
      <c r="P100" s="46" t="s">
        <v>85</v>
      </c>
      <c r="Q100" s="24"/>
      <c r="R100" s="24"/>
      <c r="S100" s="24"/>
      <c r="T100" s="24"/>
      <c r="U100" s="24"/>
    </row>
    <row r="101" spans="2:21" x14ac:dyDescent="0.2">
      <c r="C101" s="55" t="s">
        <v>69</v>
      </c>
      <c r="E101" s="10" t="s">
        <v>233</v>
      </c>
      <c r="F101" s="9"/>
      <c r="G101" s="9">
        <v>0</v>
      </c>
      <c r="H101" s="9" t="s">
        <v>155</v>
      </c>
      <c r="I101" s="9" t="s">
        <v>155</v>
      </c>
      <c r="J101" s="9" t="s">
        <v>155</v>
      </c>
      <c r="K101" s="9" t="s">
        <v>155</v>
      </c>
      <c r="L101" s="9">
        <f>SUM(G101:K101)</f>
        <v>0</v>
      </c>
      <c r="M101" s="9">
        <f>AVERAGE(G101:K101)</f>
        <v>0</v>
      </c>
      <c r="O101" s="24" t="s">
        <v>19</v>
      </c>
      <c r="P101" s="46" t="s">
        <v>85</v>
      </c>
      <c r="Q101" s="24"/>
      <c r="R101" s="24"/>
      <c r="S101" s="24"/>
      <c r="T101" s="24"/>
      <c r="U101" s="24"/>
    </row>
    <row r="102" spans="2:21" x14ac:dyDescent="0.2">
      <c r="G102" s="9"/>
      <c r="H102" s="9"/>
      <c r="I102" s="9"/>
      <c r="J102" s="9"/>
      <c r="K102" s="9"/>
      <c r="L102" s="9"/>
      <c r="M102" s="9"/>
      <c r="O102" s="24"/>
      <c r="P102" s="24"/>
      <c r="Q102" s="24"/>
      <c r="R102" s="24"/>
      <c r="S102" s="24"/>
      <c r="T102" s="24"/>
      <c r="U102" s="24"/>
    </row>
    <row r="103" spans="2:21" x14ac:dyDescent="0.2">
      <c r="D103" s="8" t="s">
        <v>63</v>
      </c>
      <c r="F103" s="11"/>
      <c r="G103" s="11">
        <f>G104+G113+G118+G119+G121+G123+G125+G124</f>
        <v>420000000</v>
      </c>
      <c r="H103" s="11">
        <f>H104+H113+H118+H119+H121+H123+H125+H124</f>
        <v>597000000</v>
      </c>
      <c r="I103" s="11">
        <f>I104+I113+I118+I119+I121+I123+I125+I124</f>
        <v>597000000</v>
      </c>
      <c r="J103" s="11">
        <f>J104+J113+J118+J119+J121+J123+J125+J124</f>
        <v>597000000</v>
      </c>
      <c r="K103" s="11">
        <f>K104+K113+K118+K119+K121+K123+K125+K124</f>
        <v>597000000</v>
      </c>
      <c r="L103" s="11">
        <f t="shared" ref="L103:L110" si="71">SUM(G103:K103)</f>
        <v>2808000000</v>
      </c>
      <c r="M103" s="11">
        <f>AVERAGE(G103:K103)</f>
        <v>561600000</v>
      </c>
      <c r="O103" s="24"/>
      <c r="P103" s="24"/>
      <c r="Q103" s="24"/>
      <c r="R103" s="24"/>
      <c r="S103" s="24"/>
      <c r="T103" s="24"/>
      <c r="U103" s="24"/>
    </row>
    <row r="104" spans="2:21" x14ac:dyDescent="0.2">
      <c r="B104" s="2" t="s">
        <v>110</v>
      </c>
      <c r="C104" s="2" t="s">
        <v>48</v>
      </c>
      <c r="E104" s="10" t="s">
        <v>168</v>
      </c>
      <c r="F104" s="9"/>
      <c r="G104" s="9">
        <v>125000000</v>
      </c>
      <c r="H104" s="9">
        <v>144000000</v>
      </c>
      <c r="I104" s="9">
        <v>144000000</v>
      </c>
      <c r="J104" s="9">
        <v>144000000</v>
      </c>
      <c r="K104" s="9">
        <v>144000000</v>
      </c>
      <c r="L104" s="9">
        <f t="shared" si="71"/>
        <v>701000000</v>
      </c>
      <c r="M104" s="9">
        <f t="shared" ref="M104:M127" si="72">AVERAGE(G104:K104)</f>
        <v>140200000</v>
      </c>
      <c r="O104" s="24" t="s">
        <v>18</v>
      </c>
      <c r="P104" s="46" t="s">
        <v>84</v>
      </c>
      <c r="Q104" s="24"/>
      <c r="R104" s="24"/>
      <c r="S104" s="24"/>
      <c r="T104" s="24"/>
      <c r="U104" s="24"/>
    </row>
    <row r="105" spans="2:21" x14ac:dyDescent="0.2">
      <c r="C105" s="52" t="s">
        <v>57</v>
      </c>
      <c r="E105" s="31" t="s">
        <v>205</v>
      </c>
      <c r="F105" s="30"/>
      <c r="G105" s="30">
        <v>0</v>
      </c>
      <c r="H105" s="30">
        <v>4000000</v>
      </c>
      <c r="I105" s="30">
        <v>4000000</v>
      </c>
      <c r="J105" s="30">
        <v>4000000</v>
      </c>
      <c r="K105" s="30">
        <v>4000000</v>
      </c>
      <c r="L105" s="30">
        <f t="shared" ref="L105" si="73">SUM(G105:K105)</f>
        <v>16000000</v>
      </c>
      <c r="M105" s="30">
        <f t="shared" ref="M105" si="74">AVERAGE(G105:K105)</f>
        <v>3200000</v>
      </c>
      <c r="O105" s="24"/>
      <c r="P105" s="24"/>
      <c r="Q105" s="24"/>
      <c r="R105" s="24"/>
      <c r="S105" s="24"/>
      <c r="T105" s="24"/>
      <c r="U105" s="24"/>
    </row>
    <row r="106" spans="2:21" x14ac:dyDescent="0.2">
      <c r="C106" s="52" t="s">
        <v>58</v>
      </c>
      <c r="E106" s="31" t="s">
        <v>206</v>
      </c>
      <c r="F106" s="30"/>
      <c r="G106" s="30">
        <v>0</v>
      </c>
      <c r="H106" s="30">
        <v>35000000</v>
      </c>
      <c r="I106" s="30">
        <v>35000000</v>
      </c>
      <c r="J106" s="30">
        <v>35000000</v>
      </c>
      <c r="K106" s="30">
        <v>35000000</v>
      </c>
      <c r="L106" s="30">
        <f t="shared" si="71"/>
        <v>140000000</v>
      </c>
      <c r="M106" s="30">
        <f>AVERAGE(G106:K106)</f>
        <v>28000000</v>
      </c>
      <c r="O106" s="24"/>
      <c r="P106" s="24"/>
      <c r="Q106" s="24"/>
      <c r="R106" s="24"/>
      <c r="S106" s="24"/>
      <c r="T106" s="24"/>
      <c r="U106" s="24"/>
    </row>
    <row r="107" spans="2:21" x14ac:dyDescent="0.2">
      <c r="C107" s="52" t="s">
        <v>181</v>
      </c>
      <c r="E107" s="31" t="s">
        <v>64</v>
      </c>
      <c r="F107" s="30"/>
      <c r="G107" s="30">
        <v>0</v>
      </c>
      <c r="H107" s="30">
        <v>17500000</v>
      </c>
      <c r="I107" s="30">
        <v>15000000</v>
      </c>
      <c r="J107" s="30">
        <v>12500000</v>
      </c>
      <c r="K107" s="30">
        <v>10000000</v>
      </c>
      <c r="L107" s="30">
        <f t="shared" si="71"/>
        <v>55000000</v>
      </c>
      <c r="M107" s="30">
        <f>AVERAGE(G107:K107)</f>
        <v>11000000</v>
      </c>
      <c r="O107" s="24"/>
      <c r="P107" s="24"/>
      <c r="Q107" s="24"/>
      <c r="R107" s="24"/>
      <c r="S107" s="24"/>
      <c r="T107" s="24"/>
      <c r="U107" s="24"/>
    </row>
    <row r="108" spans="2:21" x14ac:dyDescent="0.2">
      <c r="C108" s="52" t="s">
        <v>181</v>
      </c>
      <c r="E108" s="31" t="s">
        <v>65</v>
      </c>
      <c r="F108" s="30"/>
      <c r="G108" s="30">
        <v>0</v>
      </c>
      <c r="H108" s="30">
        <v>17500000</v>
      </c>
      <c r="I108" s="30">
        <v>20000000</v>
      </c>
      <c r="J108" s="30">
        <v>22500000</v>
      </c>
      <c r="K108" s="30">
        <v>25000000</v>
      </c>
      <c r="L108" s="30">
        <f t="shared" si="71"/>
        <v>85000000</v>
      </c>
      <c r="M108" s="30">
        <f>AVERAGE(G108:K108)</f>
        <v>17000000</v>
      </c>
      <c r="O108" s="24"/>
      <c r="P108" s="24"/>
      <c r="Q108" s="24"/>
      <c r="R108" s="24"/>
      <c r="S108" s="24"/>
      <c r="T108" s="24"/>
      <c r="U108" s="24"/>
    </row>
    <row r="109" spans="2:21" x14ac:dyDescent="0.2">
      <c r="C109" s="52" t="s">
        <v>59</v>
      </c>
      <c r="E109" s="31" t="s">
        <v>234</v>
      </c>
      <c r="F109" s="30"/>
      <c r="G109" s="30">
        <v>0</v>
      </c>
      <c r="H109" s="30">
        <v>10000000</v>
      </c>
      <c r="I109" s="30">
        <v>10000000</v>
      </c>
      <c r="J109" s="30">
        <v>10000000</v>
      </c>
      <c r="K109" s="30">
        <v>10000000</v>
      </c>
      <c r="L109" s="30">
        <f t="shared" si="71"/>
        <v>40000000</v>
      </c>
      <c r="M109" s="30">
        <f>AVERAGE(G109:K109)</f>
        <v>8000000</v>
      </c>
      <c r="O109" s="24"/>
      <c r="P109" s="24"/>
      <c r="Q109" s="24"/>
      <c r="R109" s="24"/>
      <c r="S109" s="24"/>
      <c r="T109" s="24"/>
      <c r="U109" s="24"/>
    </row>
    <row r="110" spans="2:21" x14ac:dyDescent="0.2">
      <c r="B110" s="12" t="s">
        <v>110</v>
      </c>
      <c r="C110" s="52" t="s">
        <v>207</v>
      </c>
      <c r="E110" s="31" t="s">
        <v>235</v>
      </c>
      <c r="F110" s="30"/>
      <c r="G110" s="30">
        <v>10000000</v>
      </c>
      <c r="H110" s="30">
        <v>15000000</v>
      </c>
      <c r="I110" s="30">
        <v>15000000</v>
      </c>
      <c r="J110" s="30">
        <v>15000000</v>
      </c>
      <c r="K110" s="30">
        <v>15000000</v>
      </c>
      <c r="L110" s="30">
        <f t="shared" si="71"/>
        <v>70000000</v>
      </c>
      <c r="M110" s="30">
        <f t="shared" si="72"/>
        <v>14000000</v>
      </c>
      <c r="O110" s="24"/>
      <c r="P110" s="24"/>
      <c r="Q110" s="24"/>
      <c r="R110" s="24"/>
      <c r="S110" s="24"/>
      <c r="T110" s="24"/>
      <c r="U110" s="24"/>
    </row>
    <row r="111" spans="2:21" x14ac:dyDescent="0.2">
      <c r="B111" s="12"/>
      <c r="C111" s="52" t="s">
        <v>175</v>
      </c>
      <c r="E111" s="31" t="s">
        <v>225</v>
      </c>
      <c r="F111" s="30"/>
      <c r="G111" s="30">
        <v>0</v>
      </c>
      <c r="H111" s="30">
        <v>1000000</v>
      </c>
      <c r="I111" s="30">
        <v>1000000</v>
      </c>
      <c r="J111" s="30">
        <v>1000000</v>
      </c>
      <c r="K111" s="30">
        <v>1000000</v>
      </c>
      <c r="L111" s="30">
        <f t="shared" ref="L111" si="75">SUM(G111:K111)</f>
        <v>4000000</v>
      </c>
      <c r="M111" s="30">
        <f t="shared" ref="M111" si="76">AVERAGE(G111:K111)</f>
        <v>800000</v>
      </c>
      <c r="O111" s="24"/>
      <c r="P111" s="24"/>
      <c r="Q111" s="24"/>
      <c r="R111" s="24"/>
      <c r="S111" s="24"/>
      <c r="T111" s="24"/>
      <c r="U111" s="24"/>
    </row>
    <row r="112" spans="2:21" x14ac:dyDescent="0.2">
      <c r="B112" s="12"/>
      <c r="C112" s="52" t="s">
        <v>176</v>
      </c>
      <c r="E112" s="31" t="s">
        <v>177</v>
      </c>
      <c r="F112" s="30"/>
      <c r="G112" s="30">
        <v>0</v>
      </c>
      <c r="H112" s="30">
        <f>ROUND(0.05*H111,0)</f>
        <v>50000</v>
      </c>
      <c r="I112" s="30">
        <f t="shared" ref="I112:K112" si="77">ROUND(0.05*I111,0)</f>
        <v>50000</v>
      </c>
      <c r="J112" s="30">
        <f t="shared" si="77"/>
        <v>50000</v>
      </c>
      <c r="K112" s="30">
        <f t="shared" si="77"/>
        <v>50000</v>
      </c>
      <c r="L112" s="30">
        <f t="shared" ref="L112" si="78">SUM(G112:K112)</f>
        <v>200000</v>
      </c>
      <c r="M112" s="30">
        <f t="shared" ref="M112" si="79">AVERAGE(G112:K112)</f>
        <v>40000</v>
      </c>
      <c r="O112" s="24"/>
      <c r="P112" s="24"/>
      <c r="Q112" s="24"/>
      <c r="R112" s="24"/>
      <c r="S112" s="24"/>
      <c r="T112" s="24"/>
      <c r="U112" s="24"/>
    </row>
    <row r="113" spans="2:21" x14ac:dyDescent="0.2">
      <c r="B113" s="2" t="s">
        <v>110</v>
      </c>
      <c r="C113" s="2" t="s">
        <v>50</v>
      </c>
      <c r="E113" s="10" t="s">
        <v>169</v>
      </c>
      <c r="F113" s="9"/>
      <c r="G113" s="9">
        <v>67500000</v>
      </c>
      <c r="H113" s="9">
        <v>152000000</v>
      </c>
      <c r="I113" s="9">
        <v>152000000</v>
      </c>
      <c r="J113" s="9">
        <v>152000000</v>
      </c>
      <c r="K113" s="9">
        <v>152000000</v>
      </c>
      <c r="L113" s="9">
        <f t="shared" ref="L113:L123" si="80">SUM(G113:K113)</f>
        <v>675500000</v>
      </c>
      <c r="M113" s="9">
        <f t="shared" si="72"/>
        <v>135100000</v>
      </c>
      <c r="O113" s="24" t="s">
        <v>18</v>
      </c>
      <c r="P113" s="46" t="s">
        <v>84</v>
      </c>
      <c r="Q113" s="24"/>
      <c r="R113" s="24"/>
      <c r="S113" s="24"/>
      <c r="T113" s="24"/>
      <c r="U113" s="24"/>
    </row>
    <row r="114" spans="2:21" s="12" customFormat="1" x14ac:dyDescent="0.2">
      <c r="C114" s="52" t="s">
        <v>54</v>
      </c>
      <c r="D114" s="2"/>
      <c r="E114" s="31" t="s">
        <v>208</v>
      </c>
      <c r="F114" s="30"/>
      <c r="G114" s="30">
        <v>0</v>
      </c>
      <c r="H114" s="30">
        <v>70000000</v>
      </c>
      <c r="I114" s="30">
        <v>70000000</v>
      </c>
      <c r="J114" s="30">
        <v>70000000</v>
      </c>
      <c r="K114" s="30">
        <v>70000000</v>
      </c>
      <c r="L114" s="30">
        <f>SUM(G114:K114)</f>
        <v>280000000</v>
      </c>
      <c r="M114" s="30">
        <f>AVERAGE(G114:K114)</f>
        <v>56000000</v>
      </c>
      <c r="N114" s="2"/>
      <c r="O114" s="24"/>
      <c r="P114" s="37"/>
      <c r="Q114" s="37"/>
      <c r="R114" s="37"/>
      <c r="S114" s="37"/>
      <c r="T114" s="37"/>
      <c r="U114" s="37"/>
    </row>
    <row r="115" spans="2:21" s="12" customFormat="1" x14ac:dyDescent="0.2">
      <c r="C115" s="52" t="s">
        <v>55</v>
      </c>
      <c r="D115" s="2"/>
      <c r="E115" s="31" t="s">
        <v>209</v>
      </c>
      <c r="F115" s="30"/>
      <c r="G115" s="30">
        <v>0</v>
      </c>
      <c r="H115" s="30">
        <v>10000000</v>
      </c>
      <c r="I115" s="30">
        <v>10000000</v>
      </c>
      <c r="J115" s="30">
        <v>10000000</v>
      </c>
      <c r="K115" s="30">
        <v>10000000</v>
      </c>
      <c r="L115" s="30">
        <f>SUM(G115:K115)</f>
        <v>40000000</v>
      </c>
      <c r="M115" s="30">
        <f>AVERAGE(G115:K115)</f>
        <v>8000000</v>
      </c>
      <c r="N115" s="2"/>
      <c r="O115" s="24"/>
      <c r="P115" s="37"/>
      <c r="Q115" s="37"/>
      <c r="R115" s="37"/>
      <c r="S115" s="37"/>
      <c r="T115" s="37"/>
      <c r="U115" s="37"/>
    </row>
    <row r="116" spans="2:21" s="12" customFormat="1" x14ac:dyDescent="0.2">
      <c r="B116" s="2" t="s">
        <v>110</v>
      </c>
      <c r="C116" s="52" t="s">
        <v>178</v>
      </c>
      <c r="D116" s="2"/>
      <c r="E116" s="31" t="s">
        <v>211</v>
      </c>
      <c r="F116" s="30"/>
      <c r="G116" s="30">
        <v>12000000</v>
      </c>
      <c r="H116" s="30">
        <v>12000000</v>
      </c>
      <c r="I116" s="30">
        <v>12000000</v>
      </c>
      <c r="J116" s="30">
        <v>12000000</v>
      </c>
      <c r="K116" s="30">
        <v>12000000</v>
      </c>
      <c r="L116" s="30">
        <f>SUM(G116:K116)</f>
        <v>60000000</v>
      </c>
      <c r="M116" s="30">
        <f>AVERAGE(G116:K116)</f>
        <v>12000000</v>
      </c>
      <c r="N116" s="2"/>
      <c r="O116" s="24"/>
      <c r="P116" s="37"/>
      <c r="Q116" s="37"/>
      <c r="R116" s="37"/>
      <c r="S116" s="37"/>
      <c r="T116" s="37"/>
      <c r="U116" s="37"/>
    </row>
    <row r="117" spans="2:21" s="12" customFormat="1" x14ac:dyDescent="0.2">
      <c r="B117" s="2"/>
      <c r="C117" s="52" t="s">
        <v>185</v>
      </c>
      <c r="D117" s="2"/>
      <c r="E117" s="31" t="s">
        <v>212</v>
      </c>
      <c r="F117" s="30"/>
      <c r="G117" s="30">
        <v>60000000</v>
      </c>
      <c r="H117" s="30">
        <v>60000000</v>
      </c>
      <c r="I117" s="30">
        <v>60000000</v>
      </c>
      <c r="J117" s="30">
        <v>60000000</v>
      </c>
      <c r="K117" s="30">
        <v>60000000</v>
      </c>
      <c r="L117" s="30">
        <f>SUM(G117:K117)</f>
        <v>300000000</v>
      </c>
      <c r="M117" s="30">
        <f>AVERAGE(G117:K117)</f>
        <v>60000000</v>
      </c>
      <c r="N117" s="2"/>
      <c r="O117" s="24"/>
      <c r="P117" s="37"/>
      <c r="Q117" s="37"/>
      <c r="R117" s="37"/>
      <c r="S117" s="37"/>
      <c r="T117" s="37"/>
      <c r="U117" s="37"/>
    </row>
    <row r="118" spans="2:21" x14ac:dyDescent="0.2">
      <c r="B118" s="2" t="s">
        <v>110</v>
      </c>
      <c r="C118" s="2" t="s">
        <v>51</v>
      </c>
      <c r="E118" s="10" t="s">
        <v>170</v>
      </c>
      <c r="F118" s="9"/>
      <c r="G118" s="9">
        <v>24000000</v>
      </c>
      <c r="H118" s="9">
        <v>26000000</v>
      </c>
      <c r="I118" s="9">
        <v>26000000</v>
      </c>
      <c r="J118" s="9">
        <v>26000000</v>
      </c>
      <c r="K118" s="9">
        <v>26000000</v>
      </c>
      <c r="L118" s="9">
        <f t="shared" si="80"/>
        <v>128000000</v>
      </c>
      <c r="M118" s="9">
        <f t="shared" si="72"/>
        <v>25600000</v>
      </c>
      <c r="O118" s="24" t="s">
        <v>18</v>
      </c>
      <c r="P118" s="46" t="s">
        <v>84</v>
      </c>
      <c r="Q118" s="24"/>
      <c r="R118" s="24"/>
      <c r="S118" s="24"/>
      <c r="T118" s="24"/>
      <c r="U118" s="24"/>
    </row>
    <row r="119" spans="2:21" x14ac:dyDescent="0.2">
      <c r="B119" s="2" t="s">
        <v>110</v>
      </c>
      <c r="C119" s="2" t="s">
        <v>52</v>
      </c>
      <c r="E119" s="10" t="s">
        <v>171</v>
      </c>
      <c r="F119" s="9"/>
      <c r="G119" s="9">
        <v>100000000</v>
      </c>
      <c r="H119" s="9">
        <v>100000000</v>
      </c>
      <c r="I119" s="9">
        <v>100000000</v>
      </c>
      <c r="J119" s="9">
        <v>100000000</v>
      </c>
      <c r="K119" s="9">
        <v>100000000</v>
      </c>
      <c r="L119" s="9">
        <f t="shared" si="80"/>
        <v>500000000</v>
      </c>
      <c r="M119" s="9">
        <f t="shared" si="72"/>
        <v>100000000</v>
      </c>
      <c r="O119" s="24" t="s">
        <v>18</v>
      </c>
      <c r="P119" s="46" t="s">
        <v>84</v>
      </c>
      <c r="Q119" s="24"/>
      <c r="R119" s="24"/>
      <c r="S119" s="24"/>
      <c r="T119" s="24"/>
      <c r="U119" s="24"/>
    </row>
    <row r="120" spans="2:21" x14ac:dyDescent="0.2">
      <c r="C120" s="52" t="s">
        <v>56</v>
      </c>
      <c r="E120" s="31" t="s">
        <v>210</v>
      </c>
      <c r="F120" s="30"/>
      <c r="G120" s="30">
        <v>0</v>
      </c>
      <c r="H120" s="30">
        <v>2000000</v>
      </c>
      <c r="I120" s="30">
        <v>2000000</v>
      </c>
      <c r="J120" s="30">
        <v>2000000</v>
      </c>
      <c r="K120" s="30">
        <v>2000000</v>
      </c>
      <c r="L120" s="30">
        <f>SUM(G120:K120)</f>
        <v>8000000</v>
      </c>
      <c r="M120" s="30">
        <f>AVERAGE(G120:K120)</f>
        <v>1600000</v>
      </c>
      <c r="O120" s="24"/>
      <c r="P120" s="24"/>
      <c r="Q120" s="24"/>
      <c r="R120" s="24"/>
      <c r="S120" s="24"/>
      <c r="T120" s="24"/>
      <c r="U120" s="24"/>
    </row>
    <row r="121" spans="2:21" x14ac:dyDescent="0.2">
      <c r="B121" s="2" t="s">
        <v>110</v>
      </c>
      <c r="C121" s="2" t="s">
        <v>53</v>
      </c>
      <c r="E121" s="10" t="s">
        <v>172</v>
      </c>
      <c r="F121" s="9"/>
      <c r="G121" s="9">
        <v>77500000</v>
      </c>
      <c r="H121" s="9">
        <v>96000000</v>
      </c>
      <c r="I121" s="9">
        <v>96000000</v>
      </c>
      <c r="J121" s="9">
        <v>96000000</v>
      </c>
      <c r="K121" s="9">
        <v>96000000</v>
      </c>
      <c r="L121" s="9">
        <f t="shared" si="80"/>
        <v>461500000</v>
      </c>
      <c r="M121" s="9">
        <f t="shared" si="72"/>
        <v>92300000</v>
      </c>
      <c r="O121" s="24" t="s">
        <v>18</v>
      </c>
      <c r="P121" s="46" t="s">
        <v>84</v>
      </c>
      <c r="Q121" s="24"/>
      <c r="R121" s="24"/>
      <c r="S121" s="24"/>
      <c r="T121" s="24"/>
      <c r="U121" s="24"/>
    </row>
    <row r="122" spans="2:21" x14ac:dyDescent="0.2">
      <c r="C122" s="52" t="s">
        <v>60</v>
      </c>
      <c r="E122" s="31" t="s">
        <v>236</v>
      </c>
      <c r="F122" s="30"/>
      <c r="G122" s="30">
        <v>0</v>
      </c>
      <c r="H122" s="30">
        <v>2000000</v>
      </c>
      <c r="I122" s="30">
        <v>2000000</v>
      </c>
      <c r="J122" s="30">
        <v>2000000</v>
      </c>
      <c r="K122" s="30">
        <v>2000000</v>
      </c>
      <c r="L122" s="30">
        <f>SUM(G122:K122)</f>
        <v>8000000</v>
      </c>
      <c r="M122" s="30">
        <f t="shared" ref="M122" si="81">AVERAGE(G122:K122)</f>
        <v>1600000</v>
      </c>
      <c r="O122" s="24"/>
      <c r="P122" s="24"/>
      <c r="Q122" s="24"/>
      <c r="R122" s="24"/>
      <c r="S122" s="24"/>
      <c r="T122" s="24"/>
      <c r="U122" s="24"/>
    </row>
    <row r="123" spans="2:21" x14ac:dyDescent="0.2">
      <c r="B123" s="2" t="s">
        <v>110</v>
      </c>
      <c r="C123" s="2" t="s">
        <v>49</v>
      </c>
      <c r="E123" s="10" t="s">
        <v>173</v>
      </c>
      <c r="F123" s="9"/>
      <c r="G123" s="9">
        <v>26000000</v>
      </c>
      <c r="H123" s="9">
        <v>27000000</v>
      </c>
      <c r="I123" s="9">
        <v>27000000</v>
      </c>
      <c r="J123" s="9">
        <v>27000000</v>
      </c>
      <c r="K123" s="9">
        <v>27000000</v>
      </c>
      <c r="L123" s="9">
        <f t="shared" si="80"/>
        <v>134000000</v>
      </c>
      <c r="M123" s="9">
        <f t="shared" si="72"/>
        <v>26800000</v>
      </c>
      <c r="O123" s="24" t="s">
        <v>18</v>
      </c>
      <c r="P123" s="46" t="s">
        <v>84</v>
      </c>
      <c r="Q123" s="24"/>
      <c r="R123" s="24"/>
      <c r="S123" s="24"/>
      <c r="T123" s="24"/>
      <c r="U123" s="24"/>
    </row>
    <row r="124" spans="2:21" x14ac:dyDescent="0.2">
      <c r="C124" s="55" t="s">
        <v>174</v>
      </c>
      <c r="E124" s="10" t="s">
        <v>89</v>
      </c>
      <c r="F124" s="9"/>
      <c r="G124" s="9">
        <v>0</v>
      </c>
      <c r="H124" s="9">
        <v>2000000</v>
      </c>
      <c r="I124" s="9">
        <v>2000000</v>
      </c>
      <c r="J124" s="9">
        <v>2000000</v>
      </c>
      <c r="K124" s="9">
        <v>2000000</v>
      </c>
      <c r="L124" s="9">
        <f t="shared" ref="L124:L127" si="82">SUM(G124:K124)</f>
        <v>8000000</v>
      </c>
      <c r="M124" s="9">
        <f t="shared" si="72"/>
        <v>1600000</v>
      </c>
      <c r="O124" s="24" t="s">
        <v>19</v>
      </c>
      <c r="P124" s="46" t="s">
        <v>85</v>
      </c>
      <c r="Q124" s="24"/>
      <c r="R124" s="24"/>
      <c r="S124" s="24"/>
      <c r="T124" s="24"/>
      <c r="U124" s="24"/>
    </row>
    <row r="125" spans="2:21" x14ac:dyDescent="0.2">
      <c r="C125" s="55" t="s">
        <v>179</v>
      </c>
      <c r="E125" s="10" t="s">
        <v>88</v>
      </c>
      <c r="F125" s="9"/>
      <c r="G125" s="9">
        <v>0</v>
      </c>
      <c r="H125" s="9">
        <v>50000000</v>
      </c>
      <c r="I125" s="9">
        <v>50000000</v>
      </c>
      <c r="J125" s="9">
        <v>50000000</v>
      </c>
      <c r="K125" s="9">
        <v>50000000</v>
      </c>
      <c r="L125" s="9">
        <f t="shared" si="82"/>
        <v>200000000</v>
      </c>
      <c r="M125" s="9">
        <f t="shared" ref="M125" si="83">AVERAGE(G125:K125)</f>
        <v>40000000</v>
      </c>
      <c r="O125" s="24" t="s">
        <v>19</v>
      </c>
      <c r="P125" s="46" t="s">
        <v>85</v>
      </c>
      <c r="Q125" s="24"/>
      <c r="R125" s="24"/>
      <c r="S125" s="24"/>
      <c r="T125" s="24"/>
      <c r="U125" s="24"/>
    </row>
    <row r="126" spans="2:21" x14ac:dyDescent="0.2">
      <c r="C126" s="55" t="s">
        <v>180</v>
      </c>
      <c r="E126" s="10" t="s">
        <v>87</v>
      </c>
      <c r="F126" s="9"/>
      <c r="G126" s="9">
        <v>0</v>
      </c>
      <c r="H126" s="9" t="s">
        <v>155</v>
      </c>
      <c r="I126" s="9" t="s">
        <v>155</v>
      </c>
      <c r="J126" s="9" t="s">
        <v>155</v>
      </c>
      <c r="K126" s="9" t="s">
        <v>155</v>
      </c>
      <c r="L126" s="9">
        <f t="shared" si="82"/>
        <v>0</v>
      </c>
      <c r="M126" s="9">
        <f t="shared" ref="M126" si="84">AVERAGE(G126:K126)</f>
        <v>0</v>
      </c>
      <c r="O126" s="24" t="s">
        <v>19</v>
      </c>
      <c r="P126" s="46" t="s">
        <v>85</v>
      </c>
      <c r="Q126" s="24"/>
      <c r="R126" s="24"/>
      <c r="S126" s="24"/>
      <c r="T126" s="24"/>
      <c r="U126" s="24"/>
    </row>
    <row r="127" spans="2:21" x14ac:dyDescent="0.2">
      <c r="C127" s="55" t="s">
        <v>70</v>
      </c>
      <c r="E127" s="10" t="s">
        <v>86</v>
      </c>
      <c r="F127" s="9"/>
      <c r="G127" s="9">
        <v>0</v>
      </c>
      <c r="H127" s="9" t="s">
        <v>155</v>
      </c>
      <c r="I127" s="9" t="s">
        <v>155</v>
      </c>
      <c r="J127" s="9" t="s">
        <v>155</v>
      </c>
      <c r="K127" s="9" t="s">
        <v>155</v>
      </c>
      <c r="L127" s="9">
        <f t="shared" si="82"/>
        <v>0</v>
      </c>
      <c r="M127" s="9">
        <f t="shared" si="72"/>
        <v>0</v>
      </c>
      <c r="O127" s="24" t="s">
        <v>19</v>
      </c>
      <c r="P127" s="46" t="s">
        <v>85</v>
      </c>
      <c r="Q127" s="24"/>
      <c r="R127" s="24"/>
      <c r="S127" s="24"/>
      <c r="T127" s="24"/>
      <c r="U127" s="24"/>
    </row>
    <row r="128" spans="2:21" x14ac:dyDescent="0.2">
      <c r="C128" s="55"/>
      <c r="E128" s="10"/>
      <c r="F128" s="9"/>
      <c r="G128" s="9"/>
      <c r="H128" s="9"/>
      <c r="I128" s="9"/>
      <c r="J128" s="9"/>
      <c r="K128" s="9"/>
      <c r="L128" s="9"/>
      <c r="M128" s="9"/>
      <c r="O128" s="24"/>
      <c r="P128" s="24"/>
      <c r="Q128" s="24"/>
      <c r="R128" s="24"/>
      <c r="S128" s="24"/>
      <c r="T128" s="24"/>
      <c r="U128" s="24"/>
    </row>
    <row r="129" spans="2:21" x14ac:dyDescent="0.2">
      <c r="C129" s="55"/>
      <c r="E129" s="10" t="s">
        <v>2</v>
      </c>
      <c r="F129" s="9"/>
      <c r="G129" s="9">
        <f t="shared" ref="G129:K129" si="85">G11+G27+G32+G42+G48+G62+G103</f>
        <v>61992102951</v>
      </c>
      <c r="H129" s="9">
        <f t="shared" si="85"/>
        <v>66788092526</v>
      </c>
      <c r="I129" s="9">
        <f t="shared" si="85"/>
        <v>67261608070</v>
      </c>
      <c r="J129" s="9">
        <f t="shared" si="85"/>
        <v>68392550431</v>
      </c>
      <c r="K129" s="9">
        <f t="shared" si="85"/>
        <v>69432903518</v>
      </c>
      <c r="L129" s="9">
        <f>L11+L27+L32+L42+L48+L62+L103</f>
        <v>333867257496</v>
      </c>
      <c r="M129" s="9">
        <f>AVERAGE(G129:K129)</f>
        <v>66773451499.199997</v>
      </c>
      <c r="O129" s="24"/>
      <c r="P129" s="24"/>
      <c r="Q129" s="24"/>
      <c r="R129" s="24"/>
      <c r="S129" s="24"/>
      <c r="T129" s="24"/>
      <c r="U129" s="24"/>
    </row>
    <row r="130" spans="2:21" x14ac:dyDescent="0.2">
      <c r="E130" s="10"/>
      <c r="F130" s="10"/>
      <c r="G130" s="9"/>
      <c r="H130" s="9"/>
      <c r="I130" s="9"/>
      <c r="J130" s="9"/>
      <c r="K130" s="9"/>
      <c r="L130" s="9"/>
      <c r="M130" s="9"/>
      <c r="O130" s="24"/>
      <c r="P130" s="24"/>
      <c r="Q130" s="24"/>
      <c r="R130" s="24"/>
      <c r="S130" s="24"/>
      <c r="T130" s="24"/>
      <c r="U130" s="24"/>
    </row>
    <row r="131" spans="2:21" x14ac:dyDescent="0.2">
      <c r="D131" s="22"/>
      <c r="E131" s="41" t="s">
        <v>73</v>
      </c>
      <c r="F131" s="15"/>
      <c r="G131" s="47">
        <f>SUMIF($O$11:$O$123,"HTF-HA",G$11:G$123)</f>
        <v>61782102951</v>
      </c>
      <c r="H131" s="47">
        <f>SUMIF($O$11:$O$123,"HTF-HA",H$11:H$123)</f>
        <v>66736092526</v>
      </c>
      <c r="I131" s="47">
        <f>SUMIF($O$11:$O$123,"HTF-HA",I$11:I$123)</f>
        <v>67209608070</v>
      </c>
      <c r="J131" s="47">
        <f>SUMIF($O$11:$O$123,"HTF-HA",J$11:J$123)</f>
        <v>68340550431</v>
      </c>
      <c r="K131" s="47">
        <f>SUMIF($O$11:$O$123,"HTF-HA",K$11:K$123)</f>
        <v>69380903518</v>
      </c>
      <c r="L131" s="47">
        <f>SUM(G131:K131)</f>
        <v>333449257496</v>
      </c>
      <c r="M131" s="47">
        <f>AVERAGE(G131:K131)</f>
        <v>66689851499.199997</v>
      </c>
      <c r="O131" s="24"/>
      <c r="P131" s="24"/>
      <c r="Q131" s="24"/>
      <c r="R131" s="24"/>
      <c r="S131" s="24"/>
      <c r="T131" s="24"/>
      <c r="U131" s="24"/>
    </row>
    <row r="132" spans="2:21" x14ac:dyDescent="0.2">
      <c r="D132" s="22"/>
      <c r="E132" s="41" t="s">
        <v>74</v>
      </c>
      <c r="F132" s="15"/>
      <c r="G132" s="47">
        <f>SUMIF($O$11:$O$127,"GF",G$11:G$127)</f>
        <v>210000000</v>
      </c>
      <c r="H132" s="47">
        <f>SUMIF($O$11:$O$127,"GF",H$11:H$127)</f>
        <v>52000000</v>
      </c>
      <c r="I132" s="47">
        <f>SUMIF($O$11:$O$127,"GF",I$11:I$127)</f>
        <v>52000000</v>
      </c>
      <c r="J132" s="47">
        <f>SUMIF($O$11:$O$127,"GF",J$11:J$127)</f>
        <v>52000000</v>
      </c>
      <c r="K132" s="47">
        <f>SUMIF($O$11:$O$127,"GF",K$11:K$127)</f>
        <v>52000000</v>
      </c>
      <c r="L132" s="47">
        <f>SUM(G132:K132)</f>
        <v>418000000</v>
      </c>
      <c r="M132" s="47">
        <f>AVERAGE(G132:K132)</f>
        <v>83600000</v>
      </c>
    </row>
    <row r="133" spans="2:21" x14ac:dyDescent="0.2">
      <c r="D133" s="22"/>
      <c r="E133" s="27"/>
      <c r="F133" s="27"/>
      <c r="G133" s="15"/>
      <c r="H133" s="15"/>
      <c r="I133" s="15"/>
      <c r="J133" s="15"/>
      <c r="K133" s="15"/>
      <c r="L133" s="15"/>
      <c r="M133" s="15"/>
    </row>
    <row r="134" spans="2:21" x14ac:dyDescent="0.2">
      <c r="B134" s="2" t="s">
        <v>109</v>
      </c>
      <c r="C134" s="10" t="s">
        <v>43</v>
      </c>
      <c r="D134" s="22"/>
      <c r="E134" s="42" t="s">
        <v>75</v>
      </c>
      <c r="F134" s="27"/>
      <c r="G134" s="47">
        <f>46400294311+14742808640</f>
        <v>61143102951</v>
      </c>
      <c r="H134" s="54" t="s">
        <v>213</v>
      </c>
      <c r="I134" s="54" t="s">
        <v>213</v>
      </c>
      <c r="J134" s="54" t="s">
        <v>213</v>
      </c>
      <c r="K134" s="54" t="s">
        <v>213</v>
      </c>
      <c r="L134" s="47">
        <f>SUM(G134:K134)</f>
        <v>61143102951</v>
      </c>
      <c r="M134" s="47">
        <f>AVERAGE(G134:K134)</f>
        <v>61143102951</v>
      </c>
    </row>
    <row r="135" spans="2:21" x14ac:dyDescent="0.2">
      <c r="C135" s="10"/>
      <c r="D135" s="22"/>
      <c r="E135" s="42"/>
      <c r="F135" s="27"/>
      <c r="G135" s="15"/>
      <c r="H135" s="15"/>
      <c r="I135" s="15"/>
      <c r="J135" s="15"/>
      <c r="K135" s="15"/>
      <c r="L135" s="15"/>
      <c r="M135" s="15"/>
    </row>
    <row r="136" spans="2:21" x14ac:dyDescent="0.2">
      <c r="D136" s="22"/>
      <c r="E136" s="43" t="s">
        <v>76</v>
      </c>
      <c r="F136" s="27"/>
      <c r="G136" s="15"/>
      <c r="H136" s="15"/>
      <c r="I136" s="15"/>
      <c r="J136" s="15"/>
      <c r="K136" s="15"/>
      <c r="L136" s="15"/>
      <c r="M136" s="15"/>
    </row>
    <row r="137" spans="2:21" x14ac:dyDescent="0.2">
      <c r="D137" s="17"/>
      <c r="E137" s="43" t="s">
        <v>77</v>
      </c>
      <c r="F137" s="17"/>
    </row>
    <row r="138" spans="2:21" x14ac:dyDescent="0.2">
      <c r="D138" s="18"/>
      <c r="E138" s="44" t="s">
        <v>78</v>
      </c>
      <c r="F138" s="9"/>
      <c r="G138" s="9">
        <f t="shared" ref="G138:L138" si="86">SUMIF($P$11:$P$127,"=CA",G$11:G$127)</f>
        <v>61782102951</v>
      </c>
      <c r="H138" s="9">
        <f>SUMIF($P$11:$P$127,"=CA",H$11:H$127)</f>
        <v>66736092526</v>
      </c>
      <c r="I138" s="9">
        <f t="shared" si="86"/>
        <v>67209608070</v>
      </c>
      <c r="J138" s="9">
        <f t="shared" si="86"/>
        <v>68340550431</v>
      </c>
      <c r="K138" s="9">
        <f t="shared" si="86"/>
        <v>69380903518</v>
      </c>
      <c r="L138" s="9">
        <f t="shared" si="86"/>
        <v>333449257496</v>
      </c>
      <c r="M138" s="9">
        <f t="shared" ref="M138:M143" si="87">AVERAGE(G138:K138)</f>
        <v>66689851499.199997</v>
      </c>
    </row>
    <row r="139" spans="2:21" x14ac:dyDescent="0.2">
      <c r="D139" s="18"/>
      <c r="E139" s="45" t="s">
        <v>79</v>
      </c>
      <c r="F139" s="9"/>
      <c r="G139" s="9">
        <f>SUM(G140:G142)</f>
        <v>639000000</v>
      </c>
      <c r="H139" s="9">
        <f>SUM(H140:H142)</f>
        <v>639000000</v>
      </c>
      <c r="I139" s="9">
        <f t="shared" ref="I139:K139" si="88">SUM(I140:I142)</f>
        <v>639000000</v>
      </c>
      <c r="J139" s="9">
        <f t="shared" si="88"/>
        <v>639000000</v>
      </c>
      <c r="K139" s="9">
        <f t="shared" si="88"/>
        <v>639000000</v>
      </c>
      <c r="L139" s="9">
        <f>SUM(G139:K139)</f>
        <v>3195000000</v>
      </c>
      <c r="M139" s="9">
        <f t="shared" si="87"/>
        <v>639000000</v>
      </c>
    </row>
    <row r="140" spans="2:21" x14ac:dyDescent="0.2">
      <c r="C140" s="12" t="s">
        <v>149</v>
      </c>
      <c r="D140" s="18"/>
      <c r="E140" s="53" t="s">
        <v>147</v>
      </c>
      <c r="F140" s="9"/>
      <c r="G140" s="30">
        <v>639000000</v>
      </c>
      <c r="H140" s="30">
        <v>0</v>
      </c>
      <c r="I140" s="30">
        <v>0</v>
      </c>
      <c r="J140" s="30">
        <v>0</v>
      </c>
      <c r="K140" s="30">
        <v>0</v>
      </c>
      <c r="L140" s="30">
        <f t="shared" ref="L140:L142" si="89">SUM(G140:K140)</f>
        <v>639000000</v>
      </c>
      <c r="M140" s="30">
        <f t="shared" si="87"/>
        <v>127800000</v>
      </c>
    </row>
    <row r="141" spans="2:21" x14ac:dyDescent="0.2">
      <c r="C141" s="12" t="s">
        <v>150</v>
      </c>
      <c r="D141" s="18"/>
      <c r="E141" s="53" t="s">
        <v>148</v>
      </c>
      <c r="F141" s="9"/>
      <c r="G141" s="30">
        <v>0</v>
      </c>
      <c r="H141" s="30">
        <v>550000000</v>
      </c>
      <c r="I141" s="30">
        <v>550000000</v>
      </c>
      <c r="J141" s="30">
        <v>550000000</v>
      </c>
      <c r="K141" s="30">
        <v>550000000</v>
      </c>
      <c r="L141" s="30">
        <f t="shared" ref="L141" si="90">SUM(G141:K141)</f>
        <v>2200000000</v>
      </c>
      <c r="M141" s="30">
        <f t="shared" si="87"/>
        <v>440000000</v>
      </c>
    </row>
    <row r="142" spans="2:21" x14ac:dyDescent="0.2">
      <c r="C142" s="12" t="s">
        <v>151</v>
      </c>
      <c r="D142" s="18"/>
      <c r="E142" s="53" t="s">
        <v>152</v>
      </c>
      <c r="F142" s="9"/>
      <c r="G142" s="30">
        <v>0</v>
      </c>
      <c r="H142" s="30">
        <v>89000000</v>
      </c>
      <c r="I142" s="30">
        <v>89000000</v>
      </c>
      <c r="J142" s="30">
        <v>89000000</v>
      </c>
      <c r="K142" s="30">
        <v>89000000</v>
      </c>
      <c r="L142" s="30">
        <f t="shared" si="89"/>
        <v>356000000</v>
      </c>
      <c r="M142" s="30">
        <f t="shared" si="87"/>
        <v>71200000</v>
      </c>
    </row>
    <row r="143" spans="2:21" x14ac:dyDescent="0.2">
      <c r="D143" s="18"/>
      <c r="E143" s="45" t="s">
        <v>80</v>
      </c>
      <c r="F143" s="9"/>
      <c r="G143" s="9">
        <f>G138-G139</f>
        <v>61143102951</v>
      </c>
      <c r="H143" s="9">
        <f>H138-H139</f>
        <v>66097092526</v>
      </c>
      <c r="I143" s="9">
        <f t="shared" ref="I143:K143" si="91">I138-I139</f>
        <v>66570608070</v>
      </c>
      <c r="J143" s="9">
        <f t="shared" si="91"/>
        <v>67701550431</v>
      </c>
      <c r="K143" s="9">
        <f t="shared" si="91"/>
        <v>68741903518</v>
      </c>
      <c r="L143" s="9">
        <f>L138-L139</f>
        <v>330254257496</v>
      </c>
      <c r="M143" s="9">
        <f t="shared" si="87"/>
        <v>66050851499.199997</v>
      </c>
    </row>
    <row r="144" spans="2:21" x14ac:dyDescent="0.2">
      <c r="D144" s="18"/>
      <c r="E144" s="43" t="s">
        <v>90</v>
      </c>
      <c r="F144" s="9"/>
      <c r="G144" s="9">
        <f t="shared" ref="G144:L144" si="92">SUMIF($P$11:$P$127,"=STA",G$11:G$127)</f>
        <v>210000000</v>
      </c>
      <c r="H144" s="9">
        <f t="shared" si="92"/>
        <v>52000000</v>
      </c>
      <c r="I144" s="9">
        <f t="shared" si="92"/>
        <v>52000000</v>
      </c>
      <c r="J144" s="9">
        <f t="shared" si="92"/>
        <v>52000000</v>
      </c>
      <c r="K144" s="9">
        <f t="shared" si="92"/>
        <v>52000000</v>
      </c>
      <c r="L144" s="9">
        <f t="shared" si="92"/>
        <v>418000000</v>
      </c>
      <c r="M144" s="9">
        <f>AVERAGE(G144:K144)</f>
        <v>83600000</v>
      </c>
    </row>
    <row r="145" spans="3:13" x14ac:dyDescent="0.2">
      <c r="D145" s="18"/>
      <c r="E145" s="43" t="s">
        <v>81</v>
      </c>
      <c r="F145" s="19"/>
      <c r="G145" s="9">
        <f>G139+G143+G144</f>
        <v>61992102951</v>
      </c>
      <c r="H145" s="9">
        <f t="shared" ref="H145:K145" si="93">H139+H143+H144</f>
        <v>66788092526</v>
      </c>
      <c r="I145" s="9">
        <f t="shared" si="93"/>
        <v>67261608070</v>
      </c>
      <c r="J145" s="9">
        <f t="shared" si="93"/>
        <v>68392550431</v>
      </c>
      <c r="K145" s="9">
        <f t="shared" si="93"/>
        <v>69432903518</v>
      </c>
      <c r="L145" s="9">
        <f>L139+L143+L144</f>
        <v>333867257496</v>
      </c>
      <c r="M145" s="9">
        <f>AVERAGE(G145:K145)</f>
        <v>66773451499.199997</v>
      </c>
    </row>
    <row r="146" spans="3:13" x14ac:dyDescent="0.2">
      <c r="D146" s="20"/>
      <c r="F146" s="16"/>
      <c r="G146" s="16"/>
      <c r="H146" s="16"/>
      <c r="I146" s="16"/>
      <c r="J146" s="16"/>
      <c r="K146" s="16"/>
      <c r="L146" s="16"/>
      <c r="M146" s="16"/>
    </row>
    <row r="147" spans="3:13" x14ac:dyDescent="0.2">
      <c r="C147" s="10"/>
      <c r="D147" s="20"/>
      <c r="F147" s="16"/>
      <c r="G147" s="16"/>
      <c r="H147" s="16"/>
      <c r="I147" s="16"/>
      <c r="J147" s="16"/>
      <c r="K147" s="16"/>
      <c r="L147" s="16"/>
      <c r="M147" s="16"/>
    </row>
    <row r="148" spans="3:13" x14ac:dyDescent="0.2">
      <c r="C148" s="10"/>
      <c r="D148" s="20"/>
      <c r="E148" s="18" t="s">
        <v>61</v>
      </c>
      <c r="F148" s="16"/>
      <c r="G148" s="16"/>
      <c r="H148" s="16"/>
      <c r="I148" s="16"/>
      <c r="J148" s="16"/>
      <c r="K148" s="16"/>
      <c r="L148" s="16"/>
      <c r="M148" s="16"/>
    </row>
    <row r="149" spans="3:13" x14ac:dyDescent="0.2">
      <c r="C149" s="10"/>
      <c r="D149" s="20"/>
      <c r="E149" s="43" t="s">
        <v>83</v>
      </c>
      <c r="F149" s="16"/>
      <c r="G149" s="16"/>
      <c r="H149" s="16"/>
      <c r="I149" s="16"/>
      <c r="J149" s="16"/>
      <c r="K149" s="16"/>
      <c r="L149" s="16"/>
      <c r="M149" s="16"/>
    </row>
    <row r="150" spans="3:13" x14ac:dyDescent="0.2">
      <c r="E150" s="43" t="s">
        <v>62</v>
      </c>
      <c r="G150" s="9"/>
      <c r="H150" s="9"/>
      <c r="I150" s="9"/>
      <c r="J150" s="9"/>
      <c r="K150" s="9"/>
      <c r="L150" s="9"/>
      <c r="M150" s="9"/>
    </row>
    <row r="151" spans="3:13" x14ac:dyDescent="0.2">
      <c r="E151" s="43"/>
      <c r="G151" s="9"/>
      <c r="H151" s="9"/>
      <c r="I151" s="9"/>
      <c r="J151" s="9"/>
      <c r="K151" s="9"/>
      <c r="L151" s="9"/>
      <c r="M151" s="9"/>
    </row>
    <row r="152" spans="3:13" x14ac:dyDescent="0.2">
      <c r="E152" s="43" t="s">
        <v>108</v>
      </c>
      <c r="G152" s="9"/>
      <c r="H152" s="9"/>
      <c r="I152" s="9"/>
      <c r="J152" s="9"/>
      <c r="K152" s="9"/>
      <c r="L152" s="9"/>
      <c r="M152" s="9"/>
    </row>
    <row r="153" spans="3:13" x14ac:dyDescent="0.2">
      <c r="E153" s="43" t="s">
        <v>153</v>
      </c>
      <c r="G153" s="9"/>
      <c r="H153" s="9"/>
      <c r="I153" s="9"/>
      <c r="J153" s="9"/>
      <c r="K153" s="9"/>
      <c r="L153" s="9"/>
      <c r="M153" s="9"/>
    </row>
    <row r="154" spans="3:13" x14ac:dyDescent="0.2">
      <c r="E154" s="43" t="s">
        <v>214</v>
      </c>
      <c r="G154" s="9"/>
      <c r="H154" s="9"/>
      <c r="I154" s="9"/>
      <c r="J154" s="9"/>
      <c r="K154" s="9"/>
      <c r="L154" s="9"/>
      <c r="M154" s="9"/>
    </row>
    <row r="155" spans="3:13" x14ac:dyDescent="0.2">
      <c r="D155" s="19"/>
      <c r="E155" s="21" t="s">
        <v>217</v>
      </c>
      <c r="F155" s="21"/>
      <c r="H155" s="9"/>
      <c r="I155" s="9"/>
      <c r="J155" s="9"/>
      <c r="K155" s="9"/>
      <c r="L155" s="9"/>
      <c r="M155" s="9"/>
    </row>
    <row r="156" spans="3:13" x14ac:dyDescent="0.2">
      <c r="D156" s="19"/>
      <c r="E156" s="43" t="s">
        <v>189</v>
      </c>
      <c r="F156" s="21"/>
      <c r="H156" s="9"/>
      <c r="I156" s="9"/>
      <c r="J156" s="9"/>
      <c r="K156" s="9"/>
      <c r="L156" s="9"/>
      <c r="M156" s="9"/>
    </row>
    <row r="157" spans="3:13" x14ac:dyDescent="0.2">
      <c r="D157" s="19"/>
      <c r="E157" s="21" t="s">
        <v>186</v>
      </c>
      <c r="F157" s="21"/>
      <c r="H157" s="9"/>
      <c r="I157" s="9"/>
      <c r="J157" s="9"/>
      <c r="K157" s="9"/>
      <c r="L157" s="9"/>
      <c r="M157" s="9"/>
    </row>
    <row r="158" spans="3:13" x14ac:dyDescent="0.2">
      <c r="D158" s="19"/>
      <c r="E158" s="21" t="s">
        <v>227</v>
      </c>
      <c r="F158" s="21"/>
      <c r="H158" s="9"/>
      <c r="I158" s="9"/>
      <c r="J158" s="9"/>
      <c r="K158" s="9"/>
      <c r="L158" s="9"/>
      <c r="M158" s="9"/>
    </row>
    <row r="159" spans="3:13" x14ac:dyDescent="0.2">
      <c r="D159" s="19"/>
      <c r="E159" s="21" t="s">
        <v>238</v>
      </c>
      <c r="F159" s="21"/>
      <c r="H159" s="9"/>
      <c r="I159" s="9"/>
      <c r="J159" s="9"/>
      <c r="K159" s="9"/>
      <c r="L159" s="9"/>
      <c r="M159" s="9"/>
    </row>
    <row r="160" spans="3:13" x14ac:dyDescent="0.2">
      <c r="D160" s="18"/>
      <c r="E160" s="19"/>
      <c r="F160" s="19"/>
      <c r="H160" s="23"/>
      <c r="I160" s="23"/>
      <c r="J160" s="23"/>
      <c r="K160" s="23"/>
      <c r="L160" s="9"/>
      <c r="M160" s="9"/>
    </row>
    <row r="161" spans="3:3" x14ac:dyDescent="0.2">
      <c r="C161" s="39" t="s">
        <v>68</v>
      </c>
    </row>
  </sheetData>
  <mergeCells count="1">
    <mergeCell ref="H84:K84"/>
  </mergeCells>
  <pageMargins left="0.7" right="0.7" top="0.75" bottom="0.75" header="0.3" footer="0.3"/>
  <pageSetup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Authorizations</vt:lpstr>
      <vt:lpstr>Authorizations!Print_Area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Brust</dc:creator>
  <cp:lastModifiedBy>Gee, Garrett</cp:lastModifiedBy>
  <cp:lastPrinted>2020-07-30T15:51:27Z</cp:lastPrinted>
  <dcterms:created xsi:type="dcterms:W3CDTF">2015-06-10T16:22:19Z</dcterms:created>
  <dcterms:modified xsi:type="dcterms:W3CDTF">2021-06-16T15:40:21Z</dcterms:modified>
</cp:coreProperties>
</file>